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1_К протоколу от 24.12.2024 № 21 (заверш. 2024)\"/>
    </mc:Choice>
  </mc:AlternateContent>
  <bookViews>
    <workbookView xWindow="0" yWindow="0" windowWidth="28800" windowHeight="12330"/>
  </bookViews>
  <sheets>
    <sheet name="Лист 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68" i="5" l="1"/>
  <c r="CU68" i="5"/>
  <c r="CT68" i="5"/>
  <c r="CS68" i="5"/>
  <c r="CP68" i="5"/>
  <c r="CO68" i="5"/>
  <c r="CN68" i="5"/>
  <c r="CM68" i="5"/>
  <c r="CL68" i="5"/>
  <c r="CK68" i="5"/>
  <c r="CI68" i="5"/>
  <c r="CG68" i="5"/>
  <c r="CF68" i="5"/>
  <c r="CE68" i="5"/>
  <c r="CD68" i="5"/>
  <c r="CB68" i="5"/>
  <c r="CA68" i="5"/>
  <c r="BZ68" i="5"/>
  <c r="BY68" i="5"/>
  <c r="BX68" i="5"/>
  <c r="BW68" i="5"/>
  <c r="BV68" i="5"/>
  <c r="BU68" i="5"/>
  <c r="BS68" i="5"/>
  <c r="BR68" i="5"/>
  <c r="BQ68" i="5"/>
  <c r="BP68" i="5"/>
  <c r="BO68" i="5"/>
  <c r="BN68" i="5"/>
  <c r="BM68" i="5"/>
  <c r="BL68" i="5"/>
  <c r="BK68" i="5"/>
  <c r="BJ68" i="5"/>
  <c r="BI68" i="5"/>
  <c r="BG68" i="5"/>
  <c r="BF68" i="5"/>
  <c r="BE68" i="5"/>
  <c r="BD68" i="5"/>
  <c r="BC68" i="5"/>
  <c r="BB68" i="5"/>
  <c r="BA68" i="5"/>
  <c r="AX68" i="5"/>
  <c r="AW68" i="5"/>
  <c r="AV68" i="5"/>
  <c r="AU68" i="5"/>
  <c r="AT68" i="5"/>
  <c r="AS68" i="5"/>
  <c r="AQ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P68" i="5"/>
  <c r="O68" i="5"/>
  <c r="N68" i="5"/>
  <c r="M68" i="5"/>
  <c r="L68" i="5"/>
  <c r="K68" i="5"/>
  <c r="J68" i="5"/>
  <c r="F68" i="5"/>
  <c r="AZ67" i="5"/>
  <c r="AY67" i="5"/>
  <c r="AP67" i="5"/>
  <c r="CW67" i="5" s="1"/>
  <c r="AO67" i="5"/>
  <c r="CW66" i="5"/>
  <c r="AZ66" i="5"/>
  <c r="AY66" i="5"/>
  <c r="AP66" i="5"/>
  <c r="AO66" i="5"/>
  <c r="AZ65" i="5"/>
  <c r="AY65" i="5"/>
  <c r="AP65" i="5"/>
  <c r="CW65" i="5" s="1"/>
  <c r="AO65" i="5"/>
  <c r="AZ64" i="5"/>
  <c r="AY64" i="5"/>
  <c r="AP64" i="5"/>
  <c r="CW64" i="5" s="1"/>
  <c r="AO64" i="5"/>
  <c r="AZ63" i="5"/>
  <c r="AY63" i="5"/>
  <c r="AP63" i="5"/>
  <c r="CW63" i="5" s="1"/>
  <c r="AO63" i="5"/>
  <c r="CW62" i="5"/>
  <c r="AZ62" i="5"/>
  <c r="AY62" i="5"/>
  <c r="AP62" i="5"/>
  <c r="AO62" i="5"/>
  <c r="AZ61" i="5"/>
  <c r="AY61" i="5"/>
  <c r="AP61" i="5"/>
  <c r="CW61" i="5" s="1"/>
  <c r="AO61" i="5"/>
  <c r="AZ60" i="5"/>
  <c r="AY60" i="5"/>
  <c r="AP60" i="5"/>
  <c r="CW60" i="5" s="1"/>
  <c r="AO60" i="5"/>
  <c r="AZ59" i="5"/>
  <c r="AY59" i="5"/>
  <c r="AP59" i="5"/>
  <c r="CW59" i="5" s="1"/>
  <c r="AO59" i="5"/>
  <c r="CW58" i="5"/>
  <c r="AZ58" i="5"/>
  <c r="AY58" i="5"/>
  <c r="AP58" i="5"/>
  <c r="AO58" i="5"/>
  <c r="AZ57" i="5"/>
  <c r="AY57" i="5"/>
  <c r="AP57" i="5"/>
  <c r="CW57" i="5" s="1"/>
  <c r="AO57" i="5"/>
  <c r="AZ56" i="5"/>
  <c r="AY56" i="5"/>
  <c r="AP56" i="5"/>
  <c r="CW56" i="5" s="1"/>
  <c r="AO56" i="5"/>
  <c r="AZ55" i="5"/>
  <c r="AY55" i="5"/>
  <c r="AP55" i="5"/>
  <c r="CW55" i="5" s="1"/>
  <c r="AO55" i="5"/>
  <c r="CW54" i="5"/>
  <c r="AZ54" i="5"/>
  <c r="AY54" i="5"/>
  <c r="AP54" i="5"/>
  <c r="AO54" i="5"/>
  <c r="AZ53" i="5"/>
  <c r="AY53" i="5"/>
  <c r="AP53" i="5"/>
  <c r="CW53" i="5" s="1"/>
  <c r="AO53" i="5"/>
  <c r="AZ52" i="5"/>
  <c r="AY52" i="5"/>
  <c r="AP52" i="5"/>
  <c r="CW52" i="5" s="1"/>
  <c r="AO52" i="5"/>
  <c r="AZ51" i="5"/>
  <c r="AY51" i="5"/>
  <c r="AP51" i="5"/>
  <c r="CW51" i="5" s="1"/>
  <c r="AO51" i="5"/>
  <c r="CW50" i="5"/>
  <c r="AZ50" i="5"/>
  <c r="AY50" i="5"/>
  <c r="AP50" i="5"/>
  <c r="AO50" i="5"/>
  <c r="AZ49" i="5"/>
  <c r="AY49" i="5"/>
  <c r="AP49" i="5"/>
  <c r="CW49" i="5" s="1"/>
  <c r="AO49" i="5"/>
  <c r="AZ48" i="5"/>
  <c r="AY48" i="5"/>
  <c r="AP48" i="5"/>
  <c r="CW48" i="5" s="1"/>
  <c r="AO48" i="5"/>
  <c r="AZ47" i="5"/>
  <c r="AY47" i="5"/>
  <c r="AP47" i="5"/>
  <c r="CW47" i="5" s="1"/>
  <c r="AO47" i="5"/>
  <c r="CW46" i="5"/>
  <c r="AZ46" i="5"/>
  <c r="AY46" i="5"/>
  <c r="AP46" i="5"/>
  <c r="AO46" i="5"/>
  <c r="AZ45" i="5"/>
  <c r="AY45" i="5"/>
  <c r="AP45" i="5"/>
  <c r="CW45" i="5" s="1"/>
  <c r="AO45" i="5"/>
  <c r="AZ44" i="5"/>
  <c r="AY44" i="5"/>
  <c r="AP44" i="5"/>
  <c r="CW44" i="5" s="1"/>
  <c r="AO44" i="5"/>
  <c r="AZ43" i="5"/>
  <c r="AY43" i="5"/>
  <c r="AP43" i="5"/>
  <c r="CW43" i="5" s="1"/>
  <c r="AO43" i="5"/>
  <c r="CW42" i="5"/>
  <c r="AZ42" i="5"/>
  <c r="AY42" i="5"/>
  <c r="AP42" i="5"/>
  <c r="AO42" i="5"/>
  <c r="G42" i="5"/>
  <c r="G68" i="5" s="1"/>
  <c r="AZ41" i="5"/>
  <c r="AY41" i="5"/>
  <c r="AP41" i="5"/>
  <c r="CW41" i="5" s="1"/>
  <c r="AO41" i="5"/>
  <c r="AZ40" i="5"/>
  <c r="AY40" i="5"/>
  <c r="AP40" i="5"/>
  <c r="CW40" i="5" s="1"/>
  <c r="AO40" i="5"/>
  <c r="CW39" i="5"/>
  <c r="AZ39" i="5"/>
  <c r="AY39" i="5"/>
  <c r="AP39" i="5"/>
  <c r="AO39" i="5"/>
  <c r="AZ38" i="5"/>
  <c r="AY38" i="5"/>
  <c r="AP38" i="5"/>
  <c r="CW38" i="5" s="1"/>
  <c r="AO38" i="5"/>
  <c r="AZ37" i="5"/>
  <c r="AY37" i="5"/>
  <c r="AP37" i="5"/>
  <c r="CW37" i="5" s="1"/>
  <c r="AO37" i="5"/>
  <c r="CR36" i="5"/>
  <c r="CR68" i="5" s="1"/>
  <c r="CQ36" i="5"/>
  <c r="CQ68" i="5" s="1"/>
  <c r="AZ36" i="5"/>
  <c r="AY36" i="5"/>
  <c r="AP36" i="5"/>
  <c r="AO36" i="5"/>
  <c r="I36" i="5"/>
  <c r="H36" i="5"/>
  <c r="E36" i="5"/>
  <c r="CW36" i="5" s="1"/>
  <c r="D36" i="5"/>
  <c r="BT35" i="5"/>
  <c r="BT68" i="5" s="1"/>
  <c r="AZ35" i="5"/>
  <c r="AY35" i="5"/>
  <c r="AP35" i="5"/>
  <c r="AO35" i="5"/>
  <c r="I35" i="5"/>
  <c r="E35" i="5"/>
  <c r="CW35" i="5" s="1"/>
  <c r="D35" i="5"/>
  <c r="AZ34" i="5"/>
  <c r="AY34" i="5"/>
  <c r="AP34" i="5"/>
  <c r="CW34" i="5" s="1"/>
  <c r="AO34" i="5"/>
  <c r="CW33" i="5"/>
  <c r="AZ33" i="5"/>
  <c r="AY33" i="5"/>
  <c r="AP33" i="5"/>
  <c r="AO33" i="5"/>
  <c r="AZ32" i="5"/>
  <c r="AY32" i="5"/>
  <c r="AP32" i="5"/>
  <c r="CW32" i="5" s="1"/>
  <c r="AO32" i="5"/>
  <c r="AZ31" i="5"/>
  <c r="AY31" i="5"/>
  <c r="AP31" i="5"/>
  <c r="CW31" i="5" s="1"/>
  <c r="AO31" i="5"/>
  <c r="BH30" i="5"/>
  <c r="AZ30" i="5" s="1"/>
  <c r="AY30" i="5"/>
  <c r="AP30" i="5"/>
  <c r="CW30" i="5" s="1"/>
  <c r="AO30" i="5"/>
  <c r="CL29" i="5"/>
  <c r="CJ29" i="5"/>
  <c r="CJ68" i="5" s="1"/>
  <c r="CH29" i="5"/>
  <c r="CH68" i="5" s="1"/>
  <c r="AZ29" i="5"/>
  <c r="CW29" i="5" s="1"/>
  <c r="AY29" i="5"/>
  <c r="AP29" i="5"/>
  <c r="AO29" i="5"/>
  <c r="AZ28" i="5"/>
  <c r="AY28" i="5"/>
  <c r="AP28" i="5"/>
  <c r="CW28" i="5" s="1"/>
  <c r="AO28" i="5"/>
  <c r="AZ27" i="5"/>
  <c r="AY27" i="5"/>
  <c r="AP27" i="5"/>
  <c r="AO27" i="5"/>
  <c r="I27" i="5"/>
  <c r="E27" i="5"/>
  <c r="E68" i="5" s="1"/>
  <c r="D27" i="5"/>
  <c r="D68" i="5" s="1"/>
  <c r="AZ26" i="5"/>
  <c r="AY26" i="5"/>
  <c r="AP26" i="5"/>
  <c r="CW26" i="5" s="1"/>
  <c r="AO26" i="5"/>
  <c r="AZ25" i="5"/>
  <c r="AY25" i="5"/>
  <c r="AP25" i="5"/>
  <c r="CW25" i="5" s="1"/>
  <c r="AO25" i="5"/>
  <c r="CW24" i="5"/>
  <c r="AZ24" i="5"/>
  <c r="AY24" i="5"/>
  <c r="AP24" i="5"/>
  <c r="AO24" i="5"/>
  <c r="CC23" i="5"/>
  <c r="CC68" i="5" s="1"/>
  <c r="AZ23" i="5"/>
  <c r="AY23" i="5"/>
  <c r="AP23" i="5"/>
  <c r="CW23" i="5" s="1"/>
  <c r="AO23" i="5"/>
  <c r="CW22" i="5"/>
  <c r="AZ22" i="5"/>
  <c r="AY22" i="5"/>
  <c r="AP22" i="5"/>
  <c r="AO22" i="5"/>
  <c r="CW21" i="5"/>
  <c r="AZ21" i="5"/>
  <c r="AY21" i="5"/>
  <c r="AP21" i="5"/>
  <c r="AO21" i="5"/>
  <c r="AZ20" i="5"/>
  <c r="AY20" i="5"/>
  <c r="AP20" i="5"/>
  <c r="AO20" i="5"/>
  <c r="R20" i="5"/>
  <c r="I20" i="5"/>
  <c r="I68" i="5" s="1"/>
  <c r="H20" i="5"/>
  <c r="H68" i="5" s="1"/>
  <c r="AZ19" i="5"/>
  <c r="AY19" i="5"/>
  <c r="AP19" i="5"/>
  <c r="CW19" i="5" s="1"/>
  <c r="AO19" i="5"/>
  <c r="AZ18" i="5"/>
  <c r="CW18" i="5" s="1"/>
  <c r="AY18" i="5"/>
  <c r="AP18" i="5"/>
  <c r="AO18" i="5"/>
  <c r="CW17" i="5"/>
  <c r="AZ17" i="5"/>
  <c r="AY17" i="5"/>
  <c r="AP17" i="5"/>
  <c r="AO17" i="5"/>
  <c r="AZ16" i="5"/>
  <c r="AY16" i="5"/>
  <c r="AR16" i="5"/>
  <c r="AR68" i="5" s="1"/>
  <c r="AP16" i="5"/>
  <c r="AO16" i="5"/>
  <c r="AH16" i="5"/>
  <c r="CW16" i="5" s="1"/>
  <c r="CW15" i="5"/>
  <c r="AZ15" i="5"/>
  <c r="AY15" i="5"/>
  <c r="AP15" i="5"/>
  <c r="AO15" i="5"/>
  <c r="AZ14" i="5"/>
  <c r="AY14" i="5"/>
  <c r="AP14" i="5"/>
  <c r="CW14" i="5" s="1"/>
  <c r="AO14" i="5"/>
  <c r="AZ13" i="5"/>
  <c r="AY13" i="5"/>
  <c r="AP13" i="5"/>
  <c r="CW13" i="5" s="1"/>
  <c r="AO13" i="5"/>
  <c r="AZ12" i="5"/>
  <c r="CW12" i="5" s="1"/>
  <c r="AY12" i="5"/>
  <c r="AP12" i="5"/>
  <c r="AO12" i="5"/>
  <c r="CW11" i="5"/>
  <c r="AZ11" i="5"/>
  <c r="AY11" i="5"/>
  <c r="AP11" i="5"/>
  <c r="AO11" i="5"/>
  <c r="AZ10" i="5"/>
  <c r="AY10" i="5"/>
  <c r="AY68" i="5" s="1"/>
  <c r="AP10" i="5"/>
  <c r="CW10" i="5" s="1"/>
  <c r="AO10" i="5"/>
  <c r="AO68" i="5" s="1"/>
  <c r="R10" i="5"/>
  <c r="Q10" i="5"/>
  <c r="Q68" i="5" s="1"/>
  <c r="AZ68" i="5" l="1"/>
  <c r="AP68" i="5"/>
  <c r="CW27" i="5"/>
  <c r="BH68" i="5"/>
  <c r="CW20" i="5"/>
  <c r="CW68" i="5" s="1"/>
</calcChain>
</file>

<file path=xl/sharedStrings.xml><?xml version="1.0" encoding="utf-8"?>
<sst xmlns="http://schemas.openxmlformats.org/spreadsheetml/2006/main" count="271" uniqueCount="186">
  <si>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</si>
  <si>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</si>
  <si>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</si>
  <si>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</si>
  <si>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</si>
  <si>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</si>
  <si>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</si>
  <si>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</si>
  <si>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</si>
  <si>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</si>
  <si>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</si>
  <si>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</si>
  <si>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</si>
  <si>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</si>
  <si>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</si>
  <si>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</si>
  <si>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</si>
  <si>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</si>
  <si>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</si>
  <si>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</si>
  <si>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</si>
  <si>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</si>
  <si>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</si>
  <si>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</si>
  <si>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</si>
  <si>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</si>
  <si>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</si>
  <si>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</si>
  <si>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</si>
  <si>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</si>
  <si>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</si>
  <si>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</si>
  <si>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</si>
  <si>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</si>
  <si>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</si>
  <si>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</si>
  <si>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</si>
  <si>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</si>
  <si>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</si>
  <si>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</si>
  <si>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</si>
  <si>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</si>
  <si>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</si>
  <si>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</si>
  <si>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</si>
  <si>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</si>
  <si>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</si>
  <si>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</si>
  <si>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</si>
  <si>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</si>
  <si>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</si>
  <si>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</si>
  <si>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</si>
  <si>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</si>
  <si>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</si>
  <si>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</si>
  <si>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</si>
  <si>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</si>
  <si>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</si>
  <si>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</si>
  <si>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</si>
  <si>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</si>
  <si>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</si>
  <si>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</si>
  <si>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</si>
  <si>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</si>
  <si>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</si>
  <si>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</si>
  <si>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</si>
  <si>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</si>
  <si>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</si>
  <si>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</si>
  <si>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</si>
  <si>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</si>
  <si>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</si>
  <si>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</si>
  <si>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</si>
  <si>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</si>
  <si>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</si>
  <si>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</si>
  <si>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</si>
  <si>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</si>
  <si>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</si>
  <si>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</si>
  <si>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</si>
  <si>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</si>
  <si>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</si>
  <si>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</si>
  <si>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</si>
  <si>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</si>
  <si>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</si>
  <si>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</si>
  <si>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</si>
  <si>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</si>
  <si>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</si>
  <si>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</si>
  <si>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</si>
  <si>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</si>
  <si>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</si>
  <si>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</si>
  <si>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</si>
  <si>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</si>
  <si>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</si>
  <si>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</si>
  <si>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</si>
  <si>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</si>
  <si>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</si>
  <si>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</si>
  <si>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</si>
  <si>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</si>
  <si>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</si>
  <si>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</si>
  <si>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</si>
  <si>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</si>
  <si>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</si>
  <si>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</si>
  <si>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</si>
  <si>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</si>
  <si>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</si>
  <si>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</si>
  <si>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</si>
  <si>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</si>
  <si>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</si>
  <si>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</si>
  <si>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</si>
  <si>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</si>
  <si>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</si>
  <si>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</si>
  <si>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</si>
  <si>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</si>
  <si>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</si>
  <si>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</si>
  <si>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</si>
  <si>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</si>
  <si>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</si>
  <si>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</si>
  <si>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</si>
  <si>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</si>
  <si>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</si>
  <si>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</si>
  <si>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</si>
  <si>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</si>
  <si>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</si>
  <si>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</si>
  <si>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</si>
  <si>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</si>
  <si>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</si>
  <si>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</si>
  <si>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</si>
  <si>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</si>
  <si>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</si>
  <si>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</si>
  <si>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</si>
  <si>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</si>
  <si>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</si>
  <si>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</si>
  <si>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</si>
  <si>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</si>
  <si>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</si>
  <si>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</si>
  <si>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</si>
  <si>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</si>
  <si>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</si>
  <si>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</si>
  <si>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</si>
  <si>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</si>
  <si>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</si>
  <si>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</si>
  <si>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</si>
  <si>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</si>
  <si>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</si>
  <si>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</si>
  <si>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</si>
  <si>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</si>
  <si>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</si>
  <si>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</si>
  <si>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</si>
  <si>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</si>
  <si>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</si>
  <si>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</si>
  <si>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 xml:space="preserve">ГАУЗ "РЦ ВМТ" Минздрава КБР </t>
  </si>
  <si>
    <t>Иные</t>
  </si>
  <si>
    <t>Перераспределение объемов предоставления и финансового обеспечения медицинской помощи между медицинскими организациями в сфере ОМС в КБР на 2024 г.</t>
  </si>
  <si>
    <t>иные</t>
  </si>
  <si>
    <t>Приложение 16</t>
  </si>
  <si>
    <t>к протоколу Комиссии по разработке ТП ОМС КБР от 24.12.2024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</si>
</sst>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.00_ ;\-#,##0.00\ "/>
    <numFmt numFmtId="166" formatCode="#,##0_ ;[Red]\-#,##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165" fontId="4" fillId="0" borderId="2" xfId="0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/>
    <xf numFmtId="4" fontId="6" fillId="0" borderId="0" xfId="1" applyNumberFormat="1" applyFont="1" applyFill="1" applyAlignment="1">
      <alignment horizont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73"/>
  <sheetViews>
    <sheetView tabSelected="1" zoomScale="70" zoomScaleNormal="70" workbookViewId="0">
      <pane xSplit="3" ySplit="9" topLeftCell="CP10" activePane="bottomRight" state="frozen"/>
      <selection activeCell="BZ43" sqref="BZ43"/>
      <selection pane="topRight" activeCell="BZ43" sqref="BZ43"/>
      <selection pane="bottomLeft" activeCell="BZ43" sqref="BZ43"/>
      <selection pane="bottomRight" activeCell="CT27" sqref="CT27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0" customWidth="1"/>
    <col min="4" max="4" width="11.140625" style="5" bestFit="1" customWidth="1"/>
    <col min="5" max="5" width="16.28515625" style="47" bestFit="1" customWidth="1"/>
    <col min="6" max="6" width="8.140625" style="5" bestFit="1" customWidth="1"/>
    <col min="7" max="7" width="17" style="47" bestFit="1" customWidth="1"/>
    <col min="8" max="8" width="8" style="5" bestFit="1" customWidth="1"/>
    <col min="9" max="9" width="15.140625" style="47" bestFit="1" customWidth="1"/>
    <col min="10" max="10" width="8" style="5" bestFit="1" customWidth="1"/>
    <col min="11" max="11" width="17" style="13" bestFit="1" customWidth="1"/>
    <col min="12" max="12" width="10.7109375" style="5" customWidth="1"/>
    <col min="13" max="13" width="15.85546875" style="13" bestFit="1" customWidth="1"/>
    <col min="14" max="14" width="7" style="5" bestFit="1" customWidth="1"/>
    <col min="15" max="15" width="10.7109375" style="5" customWidth="1"/>
    <col min="16" max="16" width="13.140625" style="13" bestFit="1" customWidth="1"/>
    <col min="17" max="17" width="10.7109375" style="5" customWidth="1"/>
    <col min="18" max="18" width="16.42578125" style="47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7" bestFit="1" customWidth="1"/>
    <col min="23" max="23" width="10.7109375" style="5" customWidth="1"/>
    <col min="24" max="24" width="15.85546875" style="47" bestFit="1" customWidth="1"/>
    <col min="25" max="25" width="10.7109375" style="5" customWidth="1"/>
    <col min="26" max="26" width="14" style="13" bestFit="1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6.85546875" style="13" bestFit="1" customWidth="1"/>
    <col min="33" max="33" width="10.7109375" style="5" customWidth="1"/>
    <col min="34" max="34" width="16.42578125" style="13" bestFit="1" customWidth="1"/>
    <col min="35" max="35" width="10.7109375" style="5" customWidth="1"/>
    <col min="36" max="36" width="10.7109375" style="13" customWidth="1"/>
    <col min="37" max="37" width="13.140625" style="13" bestFit="1" customWidth="1"/>
    <col min="38" max="38" width="12" style="5" bestFit="1" customWidth="1"/>
    <col min="39" max="39" width="10.7109375" style="13" customWidth="1"/>
    <col min="40" max="40" width="15.28515625" style="13" bestFit="1" customWidth="1"/>
    <col min="41" max="41" width="11.7109375" style="13" bestFit="1" customWidth="1"/>
    <col min="42" max="42" width="15.28515625" style="13" bestFit="1" customWidth="1"/>
    <col min="43" max="43" width="8.85546875" style="5" customWidth="1"/>
    <col min="44" max="44" width="15.28515625" style="13" bestFit="1" customWidth="1"/>
    <col min="45" max="45" width="10.7109375" style="5" customWidth="1"/>
    <col min="46" max="46" width="15.28515625" style="13" bestFit="1" customWidth="1"/>
    <col min="47" max="47" width="10.7109375" style="5" customWidth="1"/>
    <col min="48" max="48" width="15.28515625" style="13" bestFit="1" customWidth="1"/>
    <col min="49" max="49" width="10.7109375" style="5" customWidth="1"/>
    <col min="50" max="50" width="13.140625" style="13" bestFit="1" customWidth="1"/>
    <col min="51" max="51" width="12" style="5" bestFit="1" customWidth="1"/>
    <col min="52" max="52" width="16.7109375" style="13" bestFit="1" customWidth="1"/>
    <col min="53" max="53" width="12" style="5" bestFit="1" customWidth="1"/>
    <col min="54" max="54" width="16.7109375" style="13" bestFit="1" customWidth="1"/>
    <col min="55" max="55" width="12" style="5" bestFit="1" customWidth="1"/>
    <col min="56" max="56" width="17.28515625" style="13" bestFit="1" customWidth="1"/>
    <col min="57" max="57" width="10" style="5" bestFit="1" customWidth="1"/>
    <col min="58" max="58" width="16.42578125" style="13" bestFit="1" customWidth="1"/>
    <col min="59" max="59" width="10" style="5" bestFit="1" customWidth="1"/>
    <col min="60" max="60" width="16.140625" style="13" customWidth="1"/>
    <col min="61" max="61" width="10.140625" style="5" bestFit="1" customWidth="1"/>
    <col min="62" max="62" width="14.7109375" style="13" customWidth="1"/>
    <col min="63" max="63" width="9.7109375" style="5" bestFit="1" customWidth="1"/>
    <col min="64" max="64" width="12" style="13" bestFit="1" customWidth="1"/>
    <col min="65" max="65" width="9.7109375" style="5" bestFit="1" customWidth="1"/>
    <col min="66" max="66" width="10.7109375" style="13" customWidth="1"/>
    <col min="67" max="67" width="9.7109375" style="5" bestFit="1" customWidth="1"/>
    <col min="68" max="68" width="12" style="13" bestFit="1" customWidth="1"/>
    <col min="69" max="69" width="9.7109375" style="5" bestFit="1" customWidth="1"/>
    <col min="70" max="70" width="15.28515625" style="13" bestFit="1" customWidth="1"/>
    <col min="71" max="71" width="9.7109375" style="5" bestFit="1" customWidth="1"/>
    <col min="72" max="72" width="15.140625" style="13" customWidth="1"/>
    <col min="73" max="74" width="7.7109375" style="5" bestFit="1" customWidth="1"/>
    <col min="75" max="75" width="14.42578125" style="13" bestFit="1" customWidth="1"/>
    <col min="76" max="76" width="9.28515625" style="5" bestFit="1" customWidth="1"/>
    <col min="77" max="77" width="7.7109375" style="5" bestFit="1" customWidth="1"/>
    <col min="78" max="78" width="16.85546875" style="13" bestFit="1" customWidth="1"/>
    <col min="79" max="79" width="9.7109375" style="5" bestFit="1" customWidth="1"/>
    <col min="80" max="80" width="16.42578125" style="13" bestFit="1" customWidth="1"/>
    <col min="81" max="81" width="9.7109375" style="5" bestFit="1" customWidth="1"/>
    <col min="82" max="82" width="16.42578125" style="39" customWidth="1"/>
    <col min="83" max="83" width="9.7109375" style="5" bestFit="1" customWidth="1"/>
    <col min="84" max="84" width="16.42578125" style="39" bestFit="1" customWidth="1"/>
    <col min="85" max="85" width="9.7109375" style="5" bestFit="1" customWidth="1"/>
    <col min="86" max="86" width="16.42578125" style="13" bestFit="1" customWidth="1"/>
    <col min="87" max="87" width="9.7109375" style="5" bestFit="1" customWidth="1"/>
    <col min="88" max="88" width="16.42578125" style="13" bestFit="1" customWidth="1"/>
    <col min="89" max="89" width="9.7109375" style="5" bestFit="1" customWidth="1"/>
    <col min="90" max="90" width="17" style="13" bestFit="1" customWidth="1"/>
    <col min="91" max="91" width="9.7109375" style="5" bestFit="1" customWidth="1"/>
    <col min="92" max="92" width="12" style="13" bestFit="1" customWidth="1"/>
    <col min="93" max="93" width="9.7109375" style="5" bestFit="1" customWidth="1"/>
    <col min="94" max="94" width="16.140625" style="13" bestFit="1" customWidth="1"/>
    <col min="95" max="95" width="9.7109375" style="5" bestFit="1" customWidth="1"/>
    <col min="96" max="96" width="17" style="13" bestFit="1" customWidth="1"/>
    <col min="97" max="97" width="7.7109375" style="5" bestFit="1" customWidth="1"/>
    <col min="98" max="98" width="14.42578125" style="13" bestFit="1" customWidth="1"/>
    <col min="99" max="99" width="7.85546875" style="5" customWidth="1"/>
    <col min="100" max="100" width="15.28515625" style="13" bestFit="1" customWidth="1"/>
    <col min="101" max="101" width="17.5703125" style="47" customWidth="1"/>
    <col min="102" max="102" width="15.140625" style="13" bestFit="1" customWidth="1"/>
    <col min="103" max="16384" width="9.140625" style="13"/>
  </cols>
  <sheetData>
    <row r="1" spans="1:101" x14ac:dyDescent="0.25">
      <c r="A1" s="9"/>
      <c r="B1" s="10"/>
      <c r="C1" s="11"/>
      <c r="D1" s="3"/>
      <c r="E1" s="43"/>
      <c r="F1" s="3"/>
      <c r="G1" s="43"/>
      <c r="H1" s="3"/>
      <c r="I1" s="43"/>
      <c r="J1" s="3"/>
      <c r="K1" s="12"/>
      <c r="L1" s="3"/>
      <c r="M1" s="12"/>
      <c r="N1" s="3"/>
      <c r="O1" s="3"/>
      <c r="P1" s="12"/>
      <c r="Q1" s="3"/>
      <c r="R1" s="43"/>
      <c r="S1" s="3"/>
      <c r="T1" s="12"/>
      <c r="U1" s="3"/>
      <c r="V1" s="43"/>
      <c r="W1" s="3"/>
      <c r="X1" s="43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12"/>
      <c r="BS1" s="3"/>
      <c r="BT1" s="12"/>
      <c r="BU1" s="3"/>
      <c r="BV1" s="3"/>
      <c r="BW1" s="12"/>
      <c r="BX1" s="3"/>
      <c r="BY1" s="3"/>
      <c r="BZ1" s="12"/>
      <c r="CA1" s="3"/>
      <c r="CB1" s="12"/>
      <c r="CC1" s="3"/>
      <c r="CD1" s="35"/>
      <c r="CE1" s="3"/>
      <c r="CF1" s="35"/>
      <c r="CG1" s="3"/>
      <c r="CH1" s="12"/>
      <c r="CI1" s="3"/>
      <c r="CJ1" s="12"/>
      <c r="CK1" s="3"/>
      <c r="CL1" s="12"/>
      <c r="CM1" s="3"/>
      <c r="CN1" s="12"/>
      <c r="CO1" s="9"/>
      <c r="CP1" s="10"/>
      <c r="CQ1" s="9"/>
      <c r="CR1" s="10"/>
      <c r="CS1" s="9"/>
      <c r="CT1" s="10"/>
      <c r="CW1" s="50" t="s">
        <v>184</v>
      </c>
    </row>
    <row r="2" spans="1:101" x14ac:dyDescent="0.25">
      <c r="A2" s="9"/>
      <c r="B2" s="10"/>
      <c r="C2" s="11"/>
      <c r="D2" s="3"/>
      <c r="E2" s="43"/>
      <c r="F2" s="3"/>
      <c r="G2" s="43"/>
      <c r="H2" s="3"/>
      <c r="I2" s="43"/>
      <c r="J2" s="3"/>
      <c r="K2" s="12"/>
      <c r="L2" s="3"/>
      <c r="M2" s="12"/>
      <c r="N2" s="3"/>
      <c r="O2" s="3"/>
      <c r="P2" s="12"/>
      <c r="Q2" s="3"/>
      <c r="R2" s="43"/>
      <c r="S2" s="3"/>
      <c r="T2" s="12"/>
      <c r="U2" s="3"/>
      <c r="V2" s="43"/>
      <c r="W2" s="3"/>
      <c r="X2" s="43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12"/>
      <c r="BS2" s="3"/>
      <c r="BT2" s="12"/>
      <c r="BU2" s="3"/>
      <c r="BV2" s="3"/>
      <c r="BW2" s="12"/>
      <c r="BX2" s="3"/>
      <c r="BY2" s="3"/>
      <c r="BZ2" s="12"/>
      <c r="CA2" s="3"/>
      <c r="CB2" s="12"/>
      <c r="CC2" s="3"/>
      <c r="CD2" s="35"/>
      <c r="CE2" s="3"/>
      <c r="CF2" s="35"/>
      <c r="CG2" s="3"/>
      <c r="CH2" s="12"/>
      <c r="CI2" s="3"/>
      <c r="CJ2" s="12"/>
      <c r="CK2" s="3"/>
      <c r="CL2" s="12"/>
      <c r="CM2" s="3"/>
      <c r="CN2" s="12"/>
      <c r="CO2" s="9"/>
      <c r="CP2" s="10"/>
      <c r="CQ2" s="9"/>
      <c r="CR2" s="10"/>
      <c r="CS2" s="9"/>
      <c r="CT2" s="10"/>
      <c r="CW2" s="50" t="s">
        <v>185</v>
      </c>
    </row>
    <row r="3" spans="1:101" ht="20.25" x14ac:dyDescent="0.3">
      <c r="A3" s="32"/>
      <c r="B3" s="14"/>
      <c r="C3" s="15"/>
      <c r="D3" s="78" t="s">
        <v>182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12"/>
      <c r="BS3" s="3"/>
      <c r="BT3" s="12"/>
      <c r="BU3" s="3"/>
      <c r="BV3" s="3"/>
      <c r="BW3" s="12"/>
      <c r="BX3" s="3"/>
      <c r="BY3" s="3"/>
      <c r="BZ3" s="12"/>
      <c r="CA3" s="3"/>
      <c r="CB3" s="12"/>
      <c r="CC3" s="3"/>
      <c r="CD3" s="35"/>
      <c r="CE3" s="3"/>
      <c r="CF3" s="35"/>
      <c r="CG3" s="3"/>
      <c r="CH3" s="12"/>
      <c r="CI3" s="3"/>
      <c r="CJ3" s="12"/>
      <c r="CK3" s="3"/>
      <c r="CL3" s="12"/>
      <c r="CM3" s="3"/>
      <c r="CN3" s="12"/>
      <c r="CO3" s="9"/>
      <c r="CP3" s="10"/>
      <c r="CQ3" s="9"/>
      <c r="CR3" s="10"/>
      <c r="CS3" s="9"/>
      <c r="CT3" s="10"/>
    </row>
    <row r="4" spans="1:101" ht="20.25" x14ac:dyDescent="0.3">
      <c r="A4" s="32"/>
      <c r="B4" s="14"/>
      <c r="C4" s="15"/>
      <c r="D4" s="3"/>
      <c r="E4" s="43"/>
      <c r="F4" s="3"/>
      <c r="G4" s="43"/>
      <c r="H4" s="3"/>
      <c r="I4" s="43"/>
      <c r="J4" s="7"/>
      <c r="K4" s="53"/>
      <c r="L4" s="7"/>
      <c r="M4" s="53"/>
      <c r="N4" s="7"/>
      <c r="O4" s="7"/>
      <c r="P4" s="53"/>
      <c r="Q4" s="7"/>
      <c r="R4" s="48"/>
      <c r="S4" s="7"/>
      <c r="T4" s="53"/>
      <c r="U4" s="7"/>
      <c r="V4" s="48"/>
      <c r="W4" s="7"/>
      <c r="X4" s="48"/>
      <c r="Y4" s="7"/>
      <c r="Z4" s="53"/>
      <c r="AA4" s="7"/>
      <c r="AB4" s="7"/>
      <c r="AC4" s="53"/>
      <c r="AD4" s="6"/>
      <c r="AE4" s="6"/>
      <c r="AF4" s="16"/>
      <c r="AG4" s="6"/>
      <c r="AH4" s="16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12"/>
      <c r="BS4" s="3"/>
      <c r="BT4" s="12"/>
      <c r="BU4" s="3"/>
      <c r="BV4" s="3"/>
      <c r="BW4" s="12"/>
      <c r="BX4" s="3"/>
      <c r="BY4" s="3"/>
      <c r="BZ4" s="12"/>
      <c r="CA4" s="3"/>
      <c r="CB4" s="12"/>
      <c r="CC4" s="3"/>
      <c r="CD4" s="35"/>
      <c r="CE4" s="3"/>
      <c r="CF4" s="35"/>
      <c r="CG4" s="3"/>
      <c r="CH4" s="12"/>
      <c r="CI4" s="3"/>
      <c r="CJ4" s="12"/>
      <c r="CK4" s="3"/>
      <c r="CL4" s="12"/>
      <c r="CM4" s="3"/>
      <c r="CN4" s="12"/>
      <c r="CO4" s="9"/>
      <c r="CP4" s="10"/>
      <c r="CQ4" s="9"/>
      <c r="CR4" s="10"/>
      <c r="CS4" s="9"/>
      <c r="CT4" s="10"/>
    </row>
    <row r="5" spans="1:101" ht="18.75" x14ac:dyDescent="0.25">
      <c r="A5" s="33"/>
      <c r="B5" s="17"/>
      <c r="C5" s="18"/>
      <c r="D5" s="4"/>
      <c r="E5" s="44"/>
      <c r="F5" s="4"/>
      <c r="G5" s="44"/>
      <c r="H5" s="4"/>
      <c r="I5" s="44"/>
      <c r="L5" s="4"/>
      <c r="M5" s="19"/>
      <c r="N5" s="4"/>
      <c r="O5" s="4"/>
      <c r="P5" s="19"/>
      <c r="Q5" s="4"/>
      <c r="R5" s="44"/>
      <c r="S5" s="4"/>
      <c r="T5" s="19"/>
      <c r="U5" s="4"/>
      <c r="V5" s="44"/>
      <c r="W5" s="4"/>
      <c r="X5" s="44"/>
      <c r="Y5" s="4"/>
      <c r="Z5" s="19"/>
      <c r="AA5" s="4"/>
      <c r="AB5" s="4"/>
      <c r="AC5" s="19"/>
      <c r="AD5" s="4"/>
      <c r="AE5" s="4"/>
      <c r="AF5" s="19"/>
      <c r="AG5" s="4"/>
      <c r="AH5" s="19"/>
      <c r="AI5" s="4"/>
      <c r="AJ5" s="19"/>
      <c r="AK5" s="19"/>
      <c r="AL5" s="4"/>
      <c r="AM5" s="19"/>
      <c r="AN5" s="19"/>
      <c r="AO5" s="19"/>
      <c r="AP5" s="19"/>
      <c r="AQ5" s="4"/>
      <c r="AR5" s="19"/>
      <c r="AS5" s="4"/>
      <c r="AT5" s="19"/>
      <c r="AU5" s="4"/>
      <c r="AV5" s="19"/>
      <c r="AW5" s="4"/>
      <c r="AX5" s="19"/>
      <c r="AY5" s="4"/>
      <c r="AZ5" s="19"/>
      <c r="BA5" s="4"/>
      <c r="BB5" s="19"/>
      <c r="BC5" s="4"/>
      <c r="BD5" s="19"/>
      <c r="BE5" s="4"/>
      <c r="BF5" s="19"/>
      <c r="BG5" s="4"/>
      <c r="BH5" s="19"/>
      <c r="BI5" s="4"/>
      <c r="BJ5" s="19"/>
      <c r="BK5" s="4"/>
      <c r="BL5" s="19"/>
      <c r="BM5" s="4"/>
      <c r="BN5" s="19"/>
      <c r="BO5" s="4"/>
      <c r="BP5" s="19"/>
      <c r="BQ5" s="4"/>
      <c r="BR5" s="19"/>
      <c r="BS5" s="4"/>
      <c r="BT5" s="19"/>
      <c r="BU5" s="4"/>
      <c r="BV5" s="4"/>
      <c r="BW5" s="19"/>
      <c r="BX5" s="4"/>
      <c r="BY5" s="4"/>
      <c r="BZ5" s="19"/>
      <c r="CA5" s="4"/>
      <c r="CB5" s="19"/>
      <c r="CC5" s="4"/>
      <c r="CD5" s="36"/>
      <c r="CE5" s="4"/>
      <c r="CF5" s="36"/>
      <c r="CG5" s="4"/>
      <c r="CH5" s="19"/>
      <c r="CI5" s="4"/>
      <c r="CJ5" s="19"/>
      <c r="CK5" s="4"/>
      <c r="CL5" s="19"/>
      <c r="CM5" s="4"/>
      <c r="CN5" s="19"/>
      <c r="CO5" s="4"/>
      <c r="CP5" s="19"/>
      <c r="CQ5" s="4"/>
      <c r="CR5" s="19"/>
      <c r="CS5" s="9"/>
      <c r="CT5" s="10"/>
    </row>
    <row r="6" spans="1:101" s="20" customFormat="1" ht="15.75" customHeight="1" x14ac:dyDescent="0.25">
      <c r="A6" s="79" t="s">
        <v>0</v>
      </c>
      <c r="B6" s="80" t="s">
        <v>1</v>
      </c>
      <c r="C6" s="67" t="s">
        <v>2</v>
      </c>
      <c r="D6" s="64" t="s">
        <v>3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4" t="s">
        <v>4</v>
      </c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4" t="s">
        <v>5</v>
      </c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7" t="s">
        <v>6</v>
      </c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54" t="s">
        <v>7</v>
      </c>
      <c r="CT6" s="55"/>
      <c r="CU6" s="54" t="s">
        <v>8</v>
      </c>
      <c r="CV6" s="55"/>
      <c r="CW6" s="71" t="s">
        <v>9</v>
      </c>
    </row>
    <row r="7" spans="1:101" s="20" customFormat="1" ht="15.75" customHeight="1" x14ac:dyDescent="0.25">
      <c r="A7" s="79"/>
      <c r="B7" s="81"/>
      <c r="C7" s="67"/>
      <c r="D7" s="54" t="s">
        <v>10</v>
      </c>
      <c r="E7" s="55"/>
      <c r="F7" s="83" t="s">
        <v>11</v>
      </c>
      <c r="G7" s="84"/>
      <c r="H7" s="83" t="s">
        <v>12</v>
      </c>
      <c r="I7" s="84"/>
      <c r="J7" s="54" t="s">
        <v>13</v>
      </c>
      <c r="K7" s="55"/>
      <c r="L7" s="54" t="s">
        <v>14</v>
      </c>
      <c r="M7" s="55"/>
      <c r="N7" s="54" t="s">
        <v>15</v>
      </c>
      <c r="O7" s="58"/>
      <c r="P7" s="55"/>
      <c r="Q7" s="83" t="s">
        <v>16</v>
      </c>
      <c r="R7" s="84"/>
      <c r="S7" s="54" t="s">
        <v>17</v>
      </c>
      <c r="T7" s="55"/>
      <c r="U7" s="54" t="s">
        <v>18</v>
      </c>
      <c r="V7" s="55"/>
      <c r="W7" s="54" t="s">
        <v>19</v>
      </c>
      <c r="X7" s="55"/>
      <c r="Y7" s="54" t="s">
        <v>20</v>
      </c>
      <c r="Z7" s="55"/>
      <c r="AA7" s="72" t="s">
        <v>21</v>
      </c>
      <c r="AB7" s="73"/>
      <c r="AC7" s="74"/>
      <c r="AD7" s="54" t="s">
        <v>22</v>
      </c>
      <c r="AE7" s="58"/>
      <c r="AF7" s="55"/>
      <c r="AG7" s="54" t="s">
        <v>23</v>
      </c>
      <c r="AH7" s="55"/>
      <c r="AI7" s="54" t="s">
        <v>24</v>
      </c>
      <c r="AJ7" s="58"/>
      <c r="AK7" s="58"/>
      <c r="AL7" s="58"/>
      <c r="AM7" s="58"/>
      <c r="AN7" s="58"/>
      <c r="AO7" s="58"/>
      <c r="AP7" s="55"/>
      <c r="AQ7" s="54" t="s">
        <v>25</v>
      </c>
      <c r="AR7" s="55"/>
      <c r="AS7" s="54" t="s">
        <v>26</v>
      </c>
      <c r="AT7" s="55"/>
      <c r="AU7" s="54" t="s">
        <v>27</v>
      </c>
      <c r="AV7" s="55"/>
      <c r="AW7" s="54" t="s">
        <v>28</v>
      </c>
      <c r="AX7" s="55"/>
      <c r="AY7" s="54" t="s">
        <v>172</v>
      </c>
      <c r="AZ7" s="55"/>
      <c r="BA7" s="54" t="s">
        <v>171</v>
      </c>
      <c r="BB7" s="58"/>
      <c r="BC7" s="58"/>
      <c r="BD7" s="58"/>
      <c r="BE7" s="58"/>
      <c r="BF7" s="58"/>
      <c r="BG7" s="58"/>
      <c r="BH7" s="55"/>
      <c r="BI7" s="60" t="s">
        <v>176</v>
      </c>
      <c r="BJ7" s="61"/>
      <c r="BK7" s="64" t="s">
        <v>171</v>
      </c>
      <c r="BL7" s="65"/>
      <c r="BM7" s="65"/>
      <c r="BN7" s="65"/>
      <c r="BO7" s="65"/>
      <c r="BP7" s="65"/>
      <c r="BQ7" s="65"/>
      <c r="BR7" s="66"/>
      <c r="BS7" s="54" t="s">
        <v>178</v>
      </c>
      <c r="BT7" s="55"/>
      <c r="BU7" s="54" t="s">
        <v>29</v>
      </c>
      <c r="BV7" s="58"/>
      <c r="BW7" s="55"/>
      <c r="BX7" s="54" t="s">
        <v>30</v>
      </c>
      <c r="BY7" s="58"/>
      <c r="BZ7" s="55"/>
      <c r="CA7" s="54" t="s">
        <v>31</v>
      </c>
      <c r="CB7" s="55"/>
      <c r="CC7" s="54" t="s">
        <v>32</v>
      </c>
      <c r="CD7" s="55"/>
      <c r="CE7" s="54" t="s">
        <v>173</v>
      </c>
      <c r="CF7" s="55"/>
      <c r="CG7" s="54" t="s">
        <v>174</v>
      </c>
      <c r="CH7" s="55"/>
      <c r="CI7" s="54" t="s">
        <v>33</v>
      </c>
      <c r="CJ7" s="55"/>
      <c r="CK7" s="54" t="s">
        <v>34</v>
      </c>
      <c r="CL7" s="55"/>
      <c r="CM7" s="54" t="s">
        <v>35</v>
      </c>
      <c r="CN7" s="55"/>
      <c r="CO7" s="54" t="s">
        <v>36</v>
      </c>
      <c r="CP7" s="55"/>
      <c r="CQ7" s="54" t="s">
        <v>177</v>
      </c>
      <c r="CR7" s="55"/>
      <c r="CS7" s="69"/>
      <c r="CT7" s="70"/>
      <c r="CU7" s="69"/>
      <c r="CV7" s="70"/>
      <c r="CW7" s="71"/>
    </row>
    <row r="8" spans="1:101" s="20" customFormat="1" ht="48" customHeight="1" x14ac:dyDescent="0.25">
      <c r="A8" s="79"/>
      <c r="B8" s="81"/>
      <c r="C8" s="67"/>
      <c r="D8" s="56"/>
      <c r="E8" s="57"/>
      <c r="F8" s="85"/>
      <c r="G8" s="86"/>
      <c r="H8" s="85"/>
      <c r="I8" s="86"/>
      <c r="J8" s="56"/>
      <c r="K8" s="57"/>
      <c r="L8" s="56"/>
      <c r="M8" s="57"/>
      <c r="N8" s="56"/>
      <c r="O8" s="59"/>
      <c r="P8" s="57"/>
      <c r="Q8" s="85"/>
      <c r="R8" s="86"/>
      <c r="S8" s="56"/>
      <c r="T8" s="57"/>
      <c r="U8" s="56"/>
      <c r="V8" s="57"/>
      <c r="W8" s="56"/>
      <c r="X8" s="57"/>
      <c r="Y8" s="56"/>
      <c r="Z8" s="57"/>
      <c r="AA8" s="75"/>
      <c r="AB8" s="76"/>
      <c r="AC8" s="77"/>
      <c r="AD8" s="56"/>
      <c r="AE8" s="59"/>
      <c r="AF8" s="57"/>
      <c r="AG8" s="56"/>
      <c r="AH8" s="57"/>
      <c r="AI8" s="56"/>
      <c r="AJ8" s="59"/>
      <c r="AK8" s="59"/>
      <c r="AL8" s="59"/>
      <c r="AM8" s="59"/>
      <c r="AN8" s="59"/>
      <c r="AO8" s="59"/>
      <c r="AP8" s="57"/>
      <c r="AQ8" s="56"/>
      <c r="AR8" s="57"/>
      <c r="AS8" s="56"/>
      <c r="AT8" s="57"/>
      <c r="AU8" s="56"/>
      <c r="AV8" s="57"/>
      <c r="AW8" s="56"/>
      <c r="AX8" s="57"/>
      <c r="AY8" s="56"/>
      <c r="AZ8" s="57"/>
      <c r="BA8" s="67" t="s">
        <v>37</v>
      </c>
      <c r="BB8" s="67"/>
      <c r="BC8" s="67" t="s">
        <v>38</v>
      </c>
      <c r="BD8" s="67"/>
      <c r="BE8" s="67" t="s">
        <v>39</v>
      </c>
      <c r="BF8" s="67"/>
      <c r="BG8" s="67" t="s">
        <v>181</v>
      </c>
      <c r="BH8" s="67"/>
      <c r="BI8" s="62"/>
      <c r="BJ8" s="63"/>
      <c r="BK8" s="67" t="s">
        <v>37</v>
      </c>
      <c r="BL8" s="67"/>
      <c r="BM8" s="67" t="s">
        <v>38</v>
      </c>
      <c r="BN8" s="67"/>
      <c r="BO8" s="67" t="s">
        <v>39</v>
      </c>
      <c r="BP8" s="67"/>
      <c r="BQ8" s="68" t="s">
        <v>183</v>
      </c>
      <c r="BR8" s="68"/>
      <c r="BS8" s="56"/>
      <c r="BT8" s="57"/>
      <c r="BU8" s="56"/>
      <c r="BV8" s="59"/>
      <c r="BW8" s="57"/>
      <c r="BX8" s="56"/>
      <c r="BY8" s="59"/>
      <c r="BZ8" s="57"/>
      <c r="CA8" s="56"/>
      <c r="CB8" s="57"/>
      <c r="CC8" s="56"/>
      <c r="CD8" s="57"/>
      <c r="CE8" s="56"/>
      <c r="CF8" s="57"/>
      <c r="CG8" s="56"/>
      <c r="CH8" s="57"/>
      <c r="CI8" s="56"/>
      <c r="CJ8" s="57"/>
      <c r="CK8" s="56"/>
      <c r="CL8" s="57"/>
      <c r="CM8" s="56"/>
      <c r="CN8" s="57"/>
      <c r="CO8" s="56"/>
      <c r="CP8" s="57"/>
      <c r="CQ8" s="56"/>
      <c r="CR8" s="57"/>
      <c r="CS8" s="56"/>
      <c r="CT8" s="57"/>
      <c r="CU8" s="56"/>
      <c r="CV8" s="57"/>
      <c r="CW8" s="71"/>
    </row>
    <row r="9" spans="1:101" s="42" customFormat="1" ht="29.25" customHeight="1" x14ac:dyDescent="0.25">
      <c r="A9" s="79"/>
      <c r="B9" s="82"/>
      <c r="C9" s="67"/>
      <c r="D9" s="8" t="s">
        <v>40</v>
      </c>
      <c r="E9" s="45" t="s">
        <v>41</v>
      </c>
      <c r="F9" s="8" t="s">
        <v>40</v>
      </c>
      <c r="G9" s="45" t="s">
        <v>41</v>
      </c>
      <c r="H9" s="8" t="s">
        <v>40</v>
      </c>
      <c r="I9" s="45" t="s">
        <v>41</v>
      </c>
      <c r="J9" s="8" t="s">
        <v>40</v>
      </c>
      <c r="K9" s="21" t="s">
        <v>41</v>
      </c>
      <c r="L9" s="8" t="s">
        <v>40</v>
      </c>
      <c r="M9" s="21" t="s">
        <v>41</v>
      </c>
      <c r="N9" s="8" t="s">
        <v>42</v>
      </c>
      <c r="O9" s="8" t="s">
        <v>43</v>
      </c>
      <c r="P9" s="21" t="s">
        <v>41</v>
      </c>
      <c r="Q9" s="8" t="s">
        <v>44</v>
      </c>
      <c r="R9" s="45" t="s">
        <v>41</v>
      </c>
      <c r="S9" s="8" t="s">
        <v>44</v>
      </c>
      <c r="T9" s="21" t="s">
        <v>41</v>
      </c>
      <c r="U9" s="8" t="s">
        <v>44</v>
      </c>
      <c r="V9" s="45" t="s">
        <v>41</v>
      </c>
      <c r="W9" s="8" t="s">
        <v>44</v>
      </c>
      <c r="X9" s="45" t="s">
        <v>41</v>
      </c>
      <c r="Y9" s="8" t="s">
        <v>175</v>
      </c>
      <c r="Z9" s="21" t="s">
        <v>41</v>
      </c>
      <c r="AA9" s="8" t="s">
        <v>42</v>
      </c>
      <c r="AB9" s="8" t="s">
        <v>44</v>
      </c>
      <c r="AC9" s="21" t="s">
        <v>41</v>
      </c>
      <c r="AD9" s="8" t="s">
        <v>42</v>
      </c>
      <c r="AE9" s="8" t="s">
        <v>45</v>
      </c>
      <c r="AF9" s="21" t="s">
        <v>41</v>
      </c>
      <c r="AG9" s="8" t="s">
        <v>46</v>
      </c>
      <c r="AH9" s="21" t="s">
        <v>41</v>
      </c>
      <c r="AI9" s="8" t="s">
        <v>47</v>
      </c>
      <c r="AJ9" s="21" t="s">
        <v>48</v>
      </c>
      <c r="AK9" s="21" t="s">
        <v>49</v>
      </c>
      <c r="AL9" s="8" t="s">
        <v>45</v>
      </c>
      <c r="AM9" s="21" t="s">
        <v>50</v>
      </c>
      <c r="AN9" s="21" t="s">
        <v>51</v>
      </c>
      <c r="AO9" s="21" t="s">
        <v>52</v>
      </c>
      <c r="AP9" s="21" t="s">
        <v>53</v>
      </c>
      <c r="AQ9" s="8" t="s">
        <v>54</v>
      </c>
      <c r="AR9" s="21" t="s">
        <v>41</v>
      </c>
      <c r="AS9" s="8" t="s">
        <v>54</v>
      </c>
      <c r="AT9" s="21" t="s">
        <v>41</v>
      </c>
      <c r="AU9" s="8" t="s">
        <v>45</v>
      </c>
      <c r="AV9" s="21" t="s">
        <v>41</v>
      </c>
      <c r="AW9" s="8" t="s">
        <v>179</v>
      </c>
      <c r="AX9" s="21" t="s">
        <v>41</v>
      </c>
      <c r="AY9" s="8" t="s">
        <v>179</v>
      </c>
      <c r="AZ9" s="21" t="s">
        <v>41</v>
      </c>
      <c r="BA9" s="8" t="s">
        <v>179</v>
      </c>
      <c r="BB9" s="21" t="s">
        <v>41</v>
      </c>
      <c r="BC9" s="8" t="s">
        <v>179</v>
      </c>
      <c r="BD9" s="21" t="s">
        <v>41</v>
      </c>
      <c r="BE9" s="8" t="s">
        <v>179</v>
      </c>
      <c r="BF9" s="21" t="s">
        <v>41</v>
      </c>
      <c r="BG9" s="8" t="s">
        <v>179</v>
      </c>
      <c r="BH9" s="21" t="s">
        <v>41</v>
      </c>
      <c r="BI9" s="8" t="s">
        <v>179</v>
      </c>
      <c r="BJ9" s="21" t="s">
        <v>41</v>
      </c>
      <c r="BK9" s="8" t="s">
        <v>179</v>
      </c>
      <c r="BL9" s="21" t="s">
        <v>41</v>
      </c>
      <c r="BM9" s="8" t="s">
        <v>179</v>
      </c>
      <c r="BN9" s="21" t="s">
        <v>41</v>
      </c>
      <c r="BO9" s="8" t="s">
        <v>179</v>
      </c>
      <c r="BP9" s="21" t="s">
        <v>41</v>
      </c>
      <c r="BQ9" s="8" t="s">
        <v>179</v>
      </c>
      <c r="BR9" s="21" t="s">
        <v>41</v>
      </c>
      <c r="BS9" s="8" t="s">
        <v>179</v>
      </c>
      <c r="BT9" s="21" t="s">
        <v>41</v>
      </c>
      <c r="BU9" s="8" t="s">
        <v>47</v>
      </c>
      <c r="BV9" s="8" t="s">
        <v>45</v>
      </c>
      <c r="BW9" s="21" t="s">
        <v>41</v>
      </c>
      <c r="BX9" s="8" t="s">
        <v>47</v>
      </c>
      <c r="BY9" s="8" t="s">
        <v>45</v>
      </c>
      <c r="BZ9" s="21" t="s">
        <v>41</v>
      </c>
      <c r="CA9" s="8" t="s">
        <v>179</v>
      </c>
      <c r="CB9" s="21" t="s">
        <v>41</v>
      </c>
      <c r="CC9" s="8" t="s">
        <v>179</v>
      </c>
      <c r="CD9" s="41" t="s">
        <v>41</v>
      </c>
      <c r="CE9" s="8" t="s">
        <v>179</v>
      </c>
      <c r="CF9" s="41" t="s">
        <v>41</v>
      </c>
      <c r="CG9" s="8" t="s">
        <v>179</v>
      </c>
      <c r="CH9" s="21" t="s">
        <v>41</v>
      </c>
      <c r="CI9" s="8" t="s">
        <v>179</v>
      </c>
      <c r="CJ9" s="21" t="s">
        <v>41</v>
      </c>
      <c r="CK9" s="8" t="s">
        <v>179</v>
      </c>
      <c r="CL9" s="21" t="s">
        <v>41</v>
      </c>
      <c r="CM9" s="8" t="s">
        <v>179</v>
      </c>
      <c r="CN9" s="21" t="s">
        <v>41</v>
      </c>
      <c r="CO9" s="8" t="s">
        <v>179</v>
      </c>
      <c r="CP9" s="21" t="s">
        <v>41</v>
      </c>
      <c r="CQ9" s="8" t="s">
        <v>179</v>
      </c>
      <c r="CR9" s="21" t="s">
        <v>41</v>
      </c>
      <c r="CS9" s="8" t="s">
        <v>55</v>
      </c>
      <c r="CT9" s="21" t="s">
        <v>41</v>
      </c>
      <c r="CU9" s="8" t="s">
        <v>55</v>
      </c>
      <c r="CV9" s="21" t="s">
        <v>41</v>
      </c>
      <c r="CW9" s="45" t="s">
        <v>41</v>
      </c>
    </row>
    <row r="10" spans="1:101" x14ac:dyDescent="0.25">
      <c r="A10" s="34">
        <v>1</v>
      </c>
      <c r="B10" s="22" t="s">
        <v>56</v>
      </c>
      <c r="C10" s="23" t="s">
        <v>57</v>
      </c>
      <c r="D10" s="1">
        <v>-1</v>
      </c>
      <c r="E10" s="46">
        <v>-6210.31</v>
      </c>
      <c r="F10" s="1"/>
      <c r="G10" s="46"/>
      <c r="H10" s="1"/>
      <c r="I10" s="46"/>
      <c r="J10" s="1"/>
      <c r="K10" s="2"/>
      <c r="L10" s="1"/>
      <c r="M10" s="2"/>
      <c r="N10" s="1"/>
      <c r="O10" s="1"/>
      <c r="P10" s="2"/>
      <c r="Q10" s="1">
        <f>245-38</f>
        <v>207</v>
      </c>
      <c r="R10" s="46">
        <f>2473550.46-36540.3</f>
        <v>2437010.16</v>
      </c>
      <c r="S10" s="1"/>
      <c r="T10" s="2"/>
      <c r="U10" s="1"/>
      <c r="V10" s="46"/>
      <c r="W10" s="1"/>
      <c r="X10" s="46"/>
      <c r="Y10" s="1"/>
      <c r="Z10" s="2"/>
      <c r="AA10" s="1"/>
      <c r="AB10" s="1"/>
      <c r="AC10" s="2"/>
      <c r="AD10" s="1"/>
      <c r="AE10" s="1"/>
      <c r="AF10" s="2"/>
      <c r="AG10" s="1">
        <v>160</v>
      </c>
      <c r="AH10" s="2">
        <v>71942.399999999994</v>
      </c>
      <c r="AI10" s="1"/>
      <c r="AJ10" s="2"/>
      <c r="AK10" s="2"/>
      <c r="AL10" s="1"/>
      <c r="AM10" s="2"/>
      <c r="AN10" s="2"/>
      <c r="AO10" s="40">
        <f>AJ10+AM10</f>
        <v>0</v>
      </c>
      <c r="AP10" s="40">
        <f>AK10+AN10</f>
        <v>0</v>
      </c>
      <c r="AQ10" s="1"/>
      <c r="AR10" s="2"/>
      <c r="AS10" s="1"/>
      <c r="AT10" s="2"/>
      <c r="AU10" s="1"/>
      <c r="AV10" s="2"/>
      <c r="AW10" s="1"/>
      <c r="AX10" s="2"/>
      <c r="AY10" s="1">
        <f>BA10+BC10+BE10+BG10</f>
        <v>1400</v>
      </c>
      <c r="AZ10" s="2">
        <f>BB10+BD10+BF10+BH10</f>
        <v>1960921.0099999998</v>
      </c>
      <c r="BA10" s="1">
        <v>-29</v>
      </c>
      <c r="BB10" s="2">
        <v>-91854.6</v>
      </c>
      <c r="BC10" s="1">
        <v>-296</v>
      </c>
      <c r="BD10" s="2">
        <v>-353986.40000000037</v>
      </c>
      <c r="BE10" s="1">
        <v>222</v>
      </c>
      <c r="BF10" s="2">
        <v>590342.40000000002</v>
      </c>
      <c r="BG10" s="1">
        <v>1503</v>
      </c>
      <c r="BH10" s="2">
        <v>1816419.61</v>
      </c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>
        <v>49</v>
      </c>
      <c r="BT10" s="2">
        <v>72850.86</v>
      </c>
      <c r="BU10" s="1">
        <v>109</v>
      </c>
      <c r="BV10" s="1">
        <v>121</v>
      </c>
      <c r="BW10" s="2">
        <v>-94.06</v>
      </c>
      <c r="BX10" s="1">
        <v>100</v>
      </c>
      <c r="BY10" s="1"/>
      <c r="BZ10" s="2">
        <v>22638167.399999999</v>
      </c>
      <c r="CA10" s="1"/>
      <c r="CB10" s="2"/>
      <c r="CC10" s="1">
        <v>1590</v>
      </c>
      <c r="CD10" s="13">
        <v>3791140.39</v>
      </c>
      <c r="CE10" s="31">
        <v>-4551</v>
      </c>
      <c r="CF10" s="40">
        <v>-2552915.77</v>
      </c>
      <c r="CG10" s="31">
        <v>-1220</v>
      </c>
      <c r="CH10" s="40">
        <v>-4460829.8600000003</v>
      </c>
      <c r="CI10" s="1">
        <v>-2976</v>
      </c>
      <c r="CJ10" s="2">
        <v>-1873474.88</v>
      </c>
      <c r="CK10" s="1">
        <v>100</v>
      </c>
      <c r="CL10" s="2">
        <v>-251023.16</v>
      </c>
      <c r="CM10" s="1"/>
      <c r="CN10" s="2">
        <v>25901.299999999996</v>
      </c>
      <c r="CO10" s="1">
        <v>-725</v>
      </c>
      <c r="CP10" s="2">
        <v>-4788008.1900000004</v>
      </c>
      <c r="CQ10" s="1">
        <v>-289</v>
      </c>
      <c r="CR10" s="2">
        <v>-7604967.79</v>
      </c>
      <c r="CS10" s="1"/>
      <c r="CT10" s="2">
        <v>877317.23</v>
      </c>
      <c r="CU10" s="1">
        <v>-13</v>
      </c>
      <c r="CV10" s="2">
        <v>-771919.2</v>
      </c>
      <c r="CW10" s="46">
        <f t="shared" ref="CW10:CW67" si="0">E10+G10+I10+K10+M10+P10+R10+T10+V10+X10+Z10+AC10+AF10+AH10+AP10+AR10+AT10+AV10+AX10+AZ10+BJ10+BT10+BW10+BZ10+CB10+CD10+CF10+CH10+CJ10+CL10+CN10+CP10+CR10+CT10+CV10</f>
        <v>9565807.5300000049</v>
      </c>
    </row>
    <row r="11" spans="1:101" x14ac:dyDescent="0.25">
      <c r="A11" s="34">
        <v>2</v>
      </c>
      <c r="B11" s="22" t="s">
        <v>58</v>
      </c>
      <c r="C11" s="23" t="s">
        <v>59</v>
      </c>
      <c r="D11" s="1"/>
      <c r="E11" s="46"/>
      <c r="F11" s="1"/>
      <c r="G11" s="46"/>
      <c r="H11" s="1"/>
      <c r="I11" s="46"/>
      <c r="J11" s="1"/>
      <c r="K11" s="2"/>
      <c r="L11" s="1"/>
      <c r="M11" s="2"/>
      <c r="N11" s="1"/>
      <c r="O11" s="1"/>
      <c r="P11" s="2"/>
      <c r="Q11" s="1"/>
      <c r="R11" s="46"/>
      <c r="S11" s="1"/>
      <c r="T11" s="2"/>
      <c r="U11" s="1"/>
      <c r="V11" s="46"/>
      <c r="W11" s="1"/>
      <c r="X11" s="46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/>
      <c r="AJ11" s="2">
        <v>2411.6799999999998</v>
      </c>
      <c r="AK11" s="2">
        <v>319833.71999999997</v>
      </c>
      <c r="AL11" s="1"/>
      <c r="AM11" s="2">
        <v>-2235.42</v>
      </c>
      <c r="AN11" s="2">
        <v>-319833.71999999997</v>
      </c>
      <c r="AO11" s="40">
        <f t="shared" ref="AO11:AP67" si="1">AJ11+AM11</f>
        <v>176.25999999999976</v>
      </c>
      <c r="AP11" s="40">
        <f t="shared" si="1"/>
        <v>0</v>
      </c>
      <c r="AQ11" s="1"/>
      <c r="AR11" s="2"/>
      <c r="AS11" s="1"/>
      <c r="AT11" s="2"/>
      <c r="AU11" s="1"/>
      <c r="AV11" s="2"/>
      <c r="AW11" s="1"/>
      <c r="AX11" s="2"/>
      <c r="AY11" s="1">
        <f t="shared" ref="AY11:AZ66" si="2">BA11+BC11+BE11+BG11</f>
        <v>0</v>
      </c>
      <c r="AZ11" s="2">
        <f t="shared" si="2"/>
        <v>0</v>
      </c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2"/>
      <c r="BU11" s="1"/>
      <c r="BV11" s="1"/>
      <c r="BW11" s="2"/>
      <c r="BX11" s="1"/>
      <c r="BY11" s="1"/>
      <c r="BZ11" s="2"/>
      <c r="CA11" s="1"/>
      <c r="CB11" s="2"/>
      <c r="CC11" s="1"/>
      <c r="CD11" s="2"/>
      <c r="CE11" s="1"/>
      <c r="CF11" s="2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1"/>
      <c r="CV11" s="2"/>
      <c r="CW11" s="46">
        <f t="shared" si="0"/>
        <v>0</v>
      </c>
    </row>
    <row r="12" spans="1:101" x14ac:dyDescent="0.25">
      <c r="A12" s="34">
        <v>3</v>
      </c>
      <c r="B12" s="22" t="s">
        <v>60</v>
      </c>
      <c r="C12" s="23" t="s">
        <v>61</v>
      </c>
      <c r="D12" s="1"/>
      <c r="E12" s="46">
        <v>-129.91999999999999</v>
      </c>
      <c r="F12" s="1"/>
      <c r="G12" s="46"/>
      <c r="H12" s="1"/>
      <c r="I12" s="46"/>
      <c r="J12" s="1"/>
      <c r="K12" s="2"/>
      <c r="L12" s="1"/>
      <c r="M12" s="2"/>
      <c r="N12" s="1"/>
      <c r="O12" s="1"/>
      <c r="P12" s="2"/>
      <c r="Q12" s="1"/>
      <c r="R12" s="46"/>
      <c r="S12" s="1"/>
      <c r="T12" s="2"/>
      <c r="U12" s="1"/>
      <c r="V12" s="46"/>
      <c r="W12" s="1"/>
      <c r="X12" s="46"/>
      <c r="Y12" s="1"/>
      <c r="Z12" s="2"/>
      <c r="AA12" s="1"/>
      <c r="AB12" s="1"/>
      <c r="AC12" s="2"/>
      <c r="AD12" s="1"/>
      <c r="AE12" s="1"/>
      <c r="AF12" s="2"/>
      <c r="AG12" s="1">
        <v>-6</v>
      </c>
      <c r="AH12" s="2">
        <v>-5250</v>
      </c>
      <c r="AI12" s="1"/>
      <c r="AJ12" s="2"/>
      <c r="AK12" s="2"/>
      <c r="AL12" s="1"/>
      <c r="AM12" s="2"/>
      <c r="AN12" s="2"/>
      <c r="AO12" s="40">
        <f t="shared" si="1"/>
        <v>0</v>
      </c>
      <c r="AP12" s="40">
        <f t="shared" si="1"/>
        <v>0</v>
      </c>
      <c r="AQ12" s="1"/>
      <c r="AR12" s="2"/>
      <c r="AS12" s="1"/>
      <c r="AT12" s="2"/>
      <c r="AU12" s="1"/>
      <c r="AV12" s="2"/>
      <c r="AW12" s="1"/>
      <c r="AX12" s="2"/>
      <c r="AY12" s="1">
        <f t="shared" si="2"/>
        <v>170</v>
      </c>
      <c r="AZ12" s="2">
        <f t="shared" si="2"/>
        <v>270451.64</v>
      </c>
      <c r="BA12" s="1"/>
      <c r="BB12" s="2"/>
      <c r="BC12" s="1">
        <v>-30</v>
      </c>
      <c r="BD12" s="2">
        <v>-35877</v>
      </c>
      <c r="BE12" s="1"/>
      <c r="BF12" s="2"/>
      <c r="BG12" s="1">
        <v>200</v>
      </c>
      <c r="BH12" s="2">
        <v>306328.64</v>
      </c>
      <c r="BI12" s="1">
        <v>-405</v>
      </c>
      <c r="BJ12" s="2">
        <v>-560491.70000000007</v>
      </c>
      <c r="BK12" s="1">
        <v>-3</v>
      </c>
      <c r="BL12" s="2">
        <v>-9502.2000000000007</v>
      </c>
      <c r="BM12" s="1">
        <v>0</v>
      </c>
      <c r="BN12" s="2">
        <v>0</v>
      </c>
      <c r="BO12" s="1">
        <v>-6</v>
      </c>
      <c r="BP12" s="2">
        <v>-15955.2</v>
      </c>
      <c r="BQ12" s="1">
        <v>-396</v>
      </c>
      <c r="BR12" s="2">
        <v>-535034.30000000005</v>
      </c>
      <c r="BS12" s="1">
        <v>58</v>
      </c>
      <c r="BT12" s="2">
        <v>76193.429999999993</v>
      </c>
      <c r="BU12" s="1"/>
      <c r="BV12" s="1"/>
      <c r="BW12" s="2"/>
      <c r="BX12" s="1">
        <v>-500</v>
      </c>
      <c r="BY12" s="1">
        <v>2508</v>
      </c>
      <c r="BZ12" s="2">
        <v>7901827.5300000003</v>
      </c>
      <c r="CA12" s="1"/>
      <c r="CB12" s="2"/>
      <c r="CC12" s="1">
        <v>269</v>
      </c>
      <c r="CD12" s="2">
        <v>557558.64</v>
      </c>
      <c r="CE12" s="31">
        <v>-212</v>
      </c>
      <c r="CF12" s="40">
        <v>-456565.44</v>
      </c>
      <c r="CG12" s="31">
        <v>-12</v>
      </c>
      <c r="CH12" s="40">
        <v>-1037969.98</v>
      </c>
      <c r="CI12" s="1">
        <v>-45</v>
      </c>
      <c r="CJ12" s="2"/>
      <c r="CK12" s="1">
        <v>-43</v>
      </c>
      <c r="CL12" s="2">
        <v>77690.260000000024</v>
      </c>
      <c r="CM12" s="1">
        <v>-1</v>
      </c>
      <c r="CN12" s="2">
        <v>6888.6000000000022</v>
      </c>
      <c r="CO12" s="1">
        <v>58</v>
      </c>
      <c r="CP12" s="2">
        <v>-812576.49</v>
      </c>
      <c r="CQ12" s="1">
        <v>-383</v>
      </c>
      <c r="CR12" s="2">
        <v>-586436.34</v>
      </c>
      <c r="CS12" s="1">
        <v>400</v>
      </c>
      <c r="CT12" s="2">
        <v>283262.69</v>
      </c>
      <c r="CU12" s="1">
        <v>-11</v>
      </c>
      <c r="CV12" s="2">
        <v>-653162.4</v>
      </c>
      <c r="CW12" s="46">
        <f t="shared" si="0"/>
        <v>5061290.5199999986</v>
      </c>
    </row>
    <row r="13" spans="1:101" x14ac:dyDescent="0.25">
      <c r="A13" s="34">
        <v>4</v>
      </c>
      <c r="B13" s="22" t="s">
        <v>62</v>
      </c>
      <c r="C13" s="23" t="s">
        <v>63</v>
      </c>
      <c r="D13" s="1">
        <v>2</v>
      </c>
      <c r="E13" s="46">
        <v>-169.07</v>
      </c>
      <c r="F13" s="1"/>
      <c r="G13" s="46"/>
      <c r="H13" s="1"/>
      <c r="I13" s="46"/>
      <c r="J13" s="1"/>
      <c r="K13" s="2"/>
      <c r="L13" s="1"/>
      <c r="M13" s="2"/>
      <c r="N13" s="1"/>
      <c r="O13" s="1"/>
      <c r="P13" s="2"/>
      <c r="Q13" s="1"/>
      <c r="R13" s="46"/>
      <c r="S13" s="1"/>
      <c r="T13" s="2"/>
      <c r="U13" s="1"/>
      <c r="V13" s="46"/>
      <c r="W13" s="1"/>
      <c r="X13" s="46"/>
      <c r="Y13" s="1"/>
      <c r="Z13" s="2"/>
      <c r="AA13" s="1"/>
      <c r="AB13" s="1"/>
      <c r="AC13" s="2"/>
      <c r="AD13" s="1"/>
      <c r="AE13" s="1"/>
      <c r="AF13" s="2"/>
      <c r="AG13" s="1">
        <v>103</v>
      </c>
      <c r="AH13" s="2">
        <v>54868.099999999991</v>
      </c>
      <c r="AI13" s="1"/>
      <c r="AJ13" s="2"/>
      <c r="AK13" s="2"/>
      <c r="AL13" s="1"/>
      <c r="AM13" s="2"/>
      <c r="AN13" s="2"/>
      <c r="AO13" s="40">
        <f t="shared" si="1"/>
        <v>0</v>
      </c>
      <c r="AP13" s="40">
        <f t="shared" si="1"/>
        <v>0</v>
      </c>
      <c r="AQ13" s="1"/>
      <c r="AR13" s="2">
        <v>-1686</v>
      </c>
      <c r="AS13" s="1"/>
      <c r="AT13" s="2"/>
      <c r="AU13" s="1"/>
      <c r="AV13" s="2"/>
      <c r="AW13" s="1"/>
      <c r="AX13" s="2"/>
      <c r="AY13" s="1">
        <f t="shared" si="2"/>
        <v>243</v>
      </c>
      <c r="AZ13" s="2">
        <f t="shared" si="2"/>
        <v>1270358.3699999999</v>
      </c>
      <c r="BA13" s="1"/>
      <c r="BB13" s="2"/>
      <c r="BC13" s="1">
        <v>-421</v>
      </c>
      <c r="BD13" s="2">
        <v>-503473.9</v>
      </c>
      <c r="BE13" s="1">
        <v>664</v>
      </c>
      <c r="BF13" s="2">
        <v>1765708.7999999998</v>
      </c>
      <c r="BG13" s="1"/>
      <c r="BH13" s="2">
        <v>8123.47</v>
      </c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>
        <v>-201</v>
      </c>
      <c r="BT13" s="2">
        <v>-263275.57</v>
      </c>
      <c r="BU13" s="1">
        <v>-473</v>
      </c>
      <c r="BV13" s="1">
        <v>487</v>
      </c>
      <c r="BW13" s="2">
        <v>116.81</v>
      </c>
      <c r="BX13" s="1">
        <v>150</v>
      </c>
      <c r="BY13" s="1">
        <v>3803</v>
      </c>
      <c r="BZ13" s="2">
        <v>12595676.5</v>
      </c>
      <c r="CA13" s="1"/>
      <c r="CB13" s="2">
        <v>1895.25</v>
      </c>
      <c r="CC13" s="1"/>
      <c r="CD13" s="2"/>
      <c r="CE13" s="31">
        <v>392</v>
      </c>
      <c r="CF13" s="40">
        <v>-626514.79999999993</v>
      </c>
      <c r="CG13" s="31">
        <v>610</v>
      </c>
      <c r="CH13" s="40">
        <v>-900754.43</v>
      </c>
      <c r="CI13" s="1">
        <v>404</v>
      </c>
      <c r="CJ13" s="2">
        <v>302335.26999999955</v>
      </c>
      <c r="CK13" s="1">
        <v>101</v>
      </c>
      <c r="CL13" s="2">
        <v>239759.36000000031</v>
      </c>
      <c r="CM13" s="1"/>
      <c r="CN13" s="2">
        <v>-15140.050000000001</v>
      </c>
      <c r="CO13" s="1"/>
      <c r="CP13" s="2">
        <v>-1755435.33</v>
      </c>
      <c r="CQ13" s="1">
        <v>-55</v>
      </c>
      <c r="CR13" s="2">
        <v>-992550.07</v>
      </c>
      <c r="CS13" s="1">
        <v>830</v>
      </c>
      <c r="CT13" s="2">
        <v>415695.32</v>
      </c>
      <c r="CU13" s="1">
        <v>-4</v>
      </c>
      <c r="CV13" s="2">
        <v>-237513.60000000003</v>
      </c>
      <c r="CW13" s="46">
        <f t="shared" si="0"/>
        <v>10087666.059999999</v>
      </c>
    </row>
    <row r="14" spans="1:101" x14ac:dyDescent="0.25">
      <c r="A14" s="34">
        <v>5</v>
      </c>
      <c r="B14" s="22" t="s">
        <v>64</v>
      </c>
      <c r="C14" s="23" t="s">
        <v>65</v>
      </c>
      <c r="D14" s="1">
        <v>6</v>
      </c>
      <c r="E14" s="46">
        <v>-345.39</v>
      </c>
      <c r="F14" s="1"/>
      <c r="G14" s="46"/>
      <c r="H14" s="1"/>
      <c r="I14" s="46"/>
      <c r="J14" s="1"/>
      <c r="K14" s="2"/>
      <c r="L14" s="1"/>
      <c r="M14" s="2"/>
      <c r="N14" s="1"/>
      <c r="O14" s="1"/>
      <c r="P14" s="2"/>
      <c r="Q14" s="1"/>
      <c r="R14" s="46">
        <v>-129.24</v>
      </c>
      <c r="S14" s="1"/>
      <c r="T14" s="2"/>
      <c r="U14" s="1"/>
      <c r="V14" s="46"/>
      <c r="W14" s="1"/>
      <c r="X14" s="46"/>
      <c r="Y14" s="1"/>
      <c r="Z14" s="2"/>
      <c r="AA14" s="1"/>
      <c r="AB14" s="1"/>
      <c r="AC14" s="2"/>
      <c r="AD14" s="1"/>
      <c r="AE14" s="1"/>
      <c r="AF14" s="2"/>
      <c r="AG14" s="1"/>
      <c r="AH14" s="2"/>
      <c r="AI14" s="1"/>
      <c r="AJ14" s="2"/>
      <c r="AK14" s="2"/>
      <c r="AL14" s="1"/>
      <c r="AM14" s="2"/>
      <c r="AN14" s="2"/>
      <c r="AO14" s="40">
        <f t="shared" si="1"/>
        <v>0</v>
      </c>
      <c r="AP14" s="40">
        <f t="shared" si="1"/>
        <v>0</v>
      </c>
      <c r="AQ14" s="1">
        <v>-2227</v>
      </c>
      <c r="AR14" s="2">
        <v>-2125202.9999999972</v>
      </c>
      <c r="AS14" s="1"/>
      <c r="AT14" s="2"/>
      <c r="AU14" s="1"/>
      <c r="AV14" s="2"/>
      <c r="AW14" s="1"/>
      <c r="AX14" s="2"/>
      <c r="AY14" s="1">
        <f t="shared" si="2"/>
        <v>-1894</v>
      </c>
      <c r="AZ14" s="2">
        <f t="shared" si="2"/>
        <v>-4251612.88</v>
      </c>
      <c r="BA14" s="1">
        <v>-79</v>
      </c>
      <c r="BB14" s="2">
        <v>-250224.6</v>
      </c>
      <c r="BC14" s="1">
        <v>-421</v>
      </c>
      <c r="BD14" s="2">
        <v>-503473.89999999991</v>
      </c>
      <c r="BE14" s="1">
        <v>-1238</v>
      </c>
      <c r="BF14" s="2">
        <v>-3292089.5999999996</v>
      </c>
      <c r="BG14" s="1">
        <v>-156</v>
      </c>
      <c r="BH14" s="2">
        <v>-205824.78</v>
      </c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>
        <v>-239</v>
      </c>
      <c r="BT14" s="2">
        <v>-307460.50999999995</v>
      </c>
      <c r="BU14" s="1">
        <v>205</v>
      </c>
      <c r="BV14" s="1">
        <v>-359</v>
      </c>
      <c r="BW14" s="2">
        <v>117.82</v>
      </c>
      <c r="BX14" s="1">
        <v>-450</v>
      </c>
      <c r="BY14" s="1"/>
      <c r="BZ14" s="2">
        <v>9046799.1999999993</v>
      </c>
      <c r="CA14" s="1"/>
      <c r="CB14" s="2">
        <v>1171.92</v>
      </c>
      <c r="CC14" s="1">
        <v>-2896</v>
      </c>
      <c r="CD14" s="2">
        <v>-7066517.2400000002</v>
      </c>
      <c r="CE14" s="31">
        <v>-1641</v>
      </c>
      <c r="CF14" s="40">
        <v>-900689.21</v>
      </c>
      <c r="CG14" s="31">
        <v>-1499</v>
      </c>
      <c r="CH14" s="40">
        <v>-2844647.99</v>
      </c>
      <c r="CI14" s="1">
        <v>-1521</v>
      </c>
      <c r="CJ14" s="2">
        <v>-1099250.47</v>
      </c>
      <c r="CK14" s="1">
        <v>-394</v>
      </c>
      <c r="CL14" s="2">
        <v>-435862.99</v>
      </c>
      <c r="CM14" s="1">
        <v>-17</v>
      </c>
      <c r="CN14" s="2">
        <v>-39973.800000000003</v>
      </c>
      <c r="CO14" s="1">
        <v>-3114</v>
      </c>
      <c r="CP14" s="2">
        <v>-7127542.3600000003</v>
      </c>
      <c r="CQ14" s="1">
        <v>-514</v>
      </c>
      <c r="CR14" s="2">
        <v>324714.15999999997</v>
      </c>
      <c r="CS14" s="1"/>
      <c r="CT14" s="2">
        <v>440042.94</v>
      </c>
      <c r="CU14" s="1">
        <v>-9</v>
      </c>
      <c r="CV14" s="2">
        <v>-534405.6</v>
      </c>
      <c r="CW14" s="46">
        <f t="shared" si="0"/>
        <v>-16920794.640000001</v>
      </c>
    </row>
    <row r="15" spans="1:101" x14ac:dyDescent="0.25">
      <c r="A15" s="34">
        <v>6</v>
      </c>
      <c r="B15" s="22" t="s">
        <v>66</v>
      </c>
      <c r="C15" s="23" t="s">
        <v>67</v>
      </c>
      <c r="D15" s="1"/>
      <c r="E15" s="46"/>
      <c r="F15" s="1"/>
      <c r="G15" s="46"/>
      <c r="H15" s="1"/>
      <c r="I15" s="46"/>
      <c r="J15" s="1"/>
      <c r="K15" s="2"/>
      <c r="L15" s="1"/>
      <c r="M15" s="2"/>
      <c r="N15" s="1"/>
      <c r="O15" s="1"/>
      <c r="P15" s="2"/>
      <c r="Q15" s="1"/>
      <c r="R15" s="46"/>
      <c r="S15" s="1"/>
      <c r="T15" s="2"/>
      <c r="U15" s="1"/>
      <c r="V15" s="46"/>
      <c r="W15" s="1"/>
      <c r="X15" s="46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40">
        <f t="shared" si="1"/>
        <v>0</v>
      </c>
      <c r="AP15" s="40">
        <f t="shared" si="1"/>
        <v>0</v>
      </c>
      <c r="AQ15" s="1"/>
      <c r="AR15" s="2"/>
      <c r="AS15" s="1"/>
      <c r="AT15" s="2"/>
      <c r="AU15" s="1"/>
      <c r="AV15" s="2"/>
      <c r="AW15" s="1"/>
      <c r="AX15" s="2"/>
      <c r="AY15" s="1">
        <f t="shared" si="2"/>
        <v>0</v>
      </c>
      <c r="AZ15" s="2">
        <f t="shared" si="2"/>
        <v>0</v>
      </c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2"/>
      <c r="BU15" s="1"/>
      <c r="BV15" s="1"/>
      <c r="BW15" s="2"/>
      <c r="BX15" s="1"/>
      <c r="BY15" s="1"/>
      <c r="BZ15" s="2"/>
      <c r="CA15" s="1"/>
      <c r="CB15" s="2"/>
      <c r="CC15" s="1"/>
      <c r="CD15" s="2"/>
      <c r="CE15" s="1"/>
      <c r="CF15" s="2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1"/>
      <c r="CV15" s="2"/>
      <c r="CW15" s="46">
        <f t="shared" si="0"/>
        <v>0</v>
      </c>
    </row>
    <row r="16" spans="1:101" ht="31.5" x14ac:dyDescent="0.25">
      <c r="A16" s="34">
        <v>7</v>
      </c>
      <c r="B16" s="22" t="s">
        <v>68</v>
      </c>
      <c r="C16" s="23" t="s">
        <v>69</v>
      </c>
      <c r="D16" s="1"/>
      <c r="E16" s="46"/>
      <c r="F16" s="1"/>
      <c r="G16" s="46"/>
      <c r="H16" s="1"/>
      <c r="I16" s="46">
        <v>-1149.48</v>
      </c>
      <c r="J16" s="1"/>
      <c r="K16" s="2"/>
      <c r="L16" s="1"/>
      <c r="M16" s="2"/>
      <c r="N16" s="1"/>
      <c r="O16" s="1"/>
      <c r="P16" s="2"/>
      <c r="Q16" s="1"/>
      <c r="R16" s="46"/>
      <c r="S16" s="1"/>
      <c r="T16" s="2"/>
      <c r="U16" s="1"/>
      <c r="V16" s="46"/>
      <c r="W16" s="1"/>
      <c r="X16" s="46"/>
      <c r="Y16" s="1"/>
      <c r="Z16" s="2"/>
      <c r="AA16" s="1"/>
      <c r="AB16" s="1"/>
      <c r="AC16" s="2"/>
      <c r="AD16" s="1"/>
      <c r="AE16" s="1"/>
      <c r="AF16" s="2"/>
      <c r="AG16" s="1">
        <v>384</v>
      </c>
      <c r="AH16" s="2">
        <f>779919.65+0.01</f>
        <v>779919.66</v>
      </c>
      <c r="AI16" s="1"/>
      <c r="AJ16" s="2"/>
      <c r="AK16" s="2"/>
      <c r="AL16" s="1"/>
      <c r="AM16" s="2"/>
      <c r="AN16" s="2"/>
      <c r="AO16" s="40">
        <f t="shared" si="1"/>
        <v>0</v>
      </c>
      <c r="AP16" s="40">
        <f t="shared" si="1"/>
        <v>0</v>
      </c>
      <c r="AQ16" s="1">
        <v>-918</v>
      </c>
      <c r="AR16" s="2">
        <f>-738346.41-0.01</f>
        <v>-738346.42</v>
      </c>
      <c r="AS16" s="1"/>
      <c r="AT16" s="2"/>
      <c r="AU16" s="1"/>
      <c r="AV16" s="2"/>
      <c r="AW16" s="1"/>
      <c r="AX16" s="2"/>
      <c r="AY16" s="1">
        <f t="shared" si="2"/>
        <v>1215</v>
      </c>
      <c r="AZ16" s="2">
        <f t="shared" si="2"/>
        <v>1103031.3999999987</v>
      </c>
      <c r="BA16" s="1"/>
      <c r="BB16" s="2"/>
      <c r="BC16" s="1">
        <v>50</v>
      </c>
      <c r="BD16" s="2">
        <v>59795.000000000007</v>
      </c>
      <c r="BE16" s="1">
        <v>186</v>
      </c>
      <c r="BF16" s="2">
        <v>471.2</v>
      </c>
      <c r="BG16" s="1">
        <v>979</v>
      </c>
      <c r="BH16" s="2">
        <v>1042765.1999999988</v>
      </c>
      <c r="BI16" s="1">
        <v>-239</v>
      </c>
      <c r="BJ16" s="2">
        <v>-374521.9</v>
      </c>
      <c r="BK16" s="1">
        <v>-3</v>
      </c>
      <c r="BL16" s="2">
        <v>-9502.2000000000007</v>
      </c>
      <c r="BM16" s="1">
        <v>0</v>
      </c>
      <c r="BN16" s="2">
        <v>0</v>
      </c>
      <c r="BO16" s="1">
        <v>-8</v>
      </c>
      <c r="BP16" s="2">
        <v>-21273.599999999999</v>
      </c>
      <c r="BQ16" s="1">
        <v>-228</v>
      </c>
      <c r="BR16" s="2">
        <v>-343746.10000000003</v>
      </c>
      <c r="BS16" s="52">
        <v>14</v>
      </c>
      <c r="BT16" s="37">
        <v>20567.629999999957</v>
      </c>
      <c r="BU16" s="1">
        <v>2057</v>
      </c>
      <c r="BV16" s="1">
        <v>536</v>
      </c>
      <c r="BW16" s="2">
        <v>-8859.15</v>
      </c>
      <c r="BX16" s="1">
        <v>350</v>
      </c>
      <c r="BY16" s="1"/>
      <c r="BZ16" s="2">
        <v>24454811.539999999</v>
      </c>
      <c r="CA16" s="1">
        <v>1</v>
      </c>
      <c r="CB16" s="2">
        <v>6476.75</v>
      </c>
      <c r="CC16" s="1">
        <v>1272</v>
      </c>
      <c r="CD16" s="2">
        <v>3214482.38</v>
      </c>
      <c r="CE16" s="31">
        <v>-1157</v>
      </c>
      <c r="CF16" s="40">
        <v>-1636769.37</v>
      </c>
      <c r="CG16" s="31">
        <v>719</v>
      </c>
      <c r="CH16" s="40">
        <v>-2447215.27</v>
      </c>
      <c r="CI16" s="1">
        <v>-359</v>
      </c>
      <c r="CJ16" s="2">
        <v>-338427.9</v>
      </c>
      <c r="CK16" s="1">
        <v>88</v>
      </c>
      <c r="CL16" s="2">
        <v>575603.71</v>
      </c>
      <c r="CM16" s="1">
        <v>29</v>
      </c>
      <c r="CN16" s="2">
        <v>124400.60000000003</v>
      </c>
      <c r="CO16" s="1">
        <v>-1047</v>
      </c>
      <c r="CP16" s="2">
        <v>-4329215.07</v>
      </c>
      <c r="CQ16" s="1">
        <v>825</v>
      </c>
      <c r="CR16" s="2">
        <v>-149396.94</v>
      </c>
      <c r="CS16" s="1">
        <v>750</v>
      </c>
      <c r="CT16" s="2">
        <v>1117528.95</v>
      </c>
      <c r="CU16" s="1">
        <v>-19</v>
      </c>
      <c r="CV16" s="2">
        <v>-1128189.6000000001</v>
      </c>
      <c r="CW16" s="46">
        <f t="shared" si="0"/>
        <v>20244731.519999996</v>
      </c>
    </row>
    <row r="17" spans="1:101" x14ac:dyDescent="0.25">
      <c r="A17" s="34">
        <v>8</v>
      </c>
      <c r="B17" s="22" t="s">
        <v>70</v>
      </c>
      <c r="C17" s="24" t="s">
        <v>71</v>
      </c>
      <c r="D17" s="1"/>
      <c r="E17" s="46"/>
      <c r="F17" s="1"/>
      <c r="G17" s="46"/>
      <c r="H17" s="1"/>
      <c r="I17" s="46"/>
      <c r="J17" s="1"/>
      <c r="K17" s="2"/>
      <c r="L17" s="1"/>
      <c r="M17" s="2"/>
      <c r="N17" s="1"/>
      <c r="O17" s="1"/>
      <c r="P17" s="2"/>
      <c r="Q17" s="1"/>
      <c r="R17" s="46"/>
      <c r="S17" s="1"/>
      <c r="T17" s="2"/>
      <c r="U17" s="1"/>
      <c r="V17" s="46"/>
      <c r="W17" s="1"/>
      <c r="X17" s="46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/>
      <c r="AJ17" s="2"/>
      <c r="AK17" s="2"/>
      <c r="AL17" s="1"/>
      <c r="AM17" s="2">
        <v>212.6</v>
      </c>
      <c r="AN17" s="2"/>
      <c r="AO17" s="40">
        <f t="shared" si="1"/>
        <v>212.6</v>
      </c>
      <c r="AP17" s="40">
        <f t="shared" si="1"/>
        <v>0</v>
      </c>
      <c r="AQ17" s="1"/>
      <c r="AR17" s="2"/>
      <c r="AS17" s="1"/>
      <c r="AT17" s="2"/>
      <c r="AU17" s="1"/>
      <c r="AV17" s="2"/>
      <c r="AW17" s="1"/>
      <c r="AX17" s="2"/>
      <c r="AY17" s="1">
        <f t="shared" si="2"/>
        <v>0</v>
      </c>
      <c r="AZ17" s="2">
        <f t="shared" si="2"/>
        <v>0</v>
      </c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2"/>
      <c r="BU17" s="1"/>
      <c r="BV17" s="1"/>
      <c r="BW17" s="2"/>
      <c r="BX17" s="1"/>
      <c r="BY17" s="1"/>
      <c r="BZ17" s="2"/>
      <c r="CA17" s="1"/>
      <c r="CB17" s="2"/>
      <c r="CC17" s="1"/>
      <c r="CD17" s="2"/>
      <c r="CE17" s="1"/>
      <c r="CF17" s="2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1"/>
      <c r="CV17" s="2"/>
      <c r="CW17" s="46">
        <f t="shared" si="0"/>
        <v>0</v>
      </c>
    </row>
    <row r="18" spans="1:101" x14ac:dyDescent="0.25">
      <c r="A18" s="34">
        <v>9</v>
      </c>
      <c r="B18" s="22" t="s">
        <v>72</v>
      </c>
      <c r="C18" s="23" t="s">
        <v>73</v>
      </c>
      <c r="D18" s="1">
        <v>2</v>
      </c>
      <c r="E18" s="46">
        <v>-1989.78</v>
      </c>
      <c r="F18" s="1"/>
      <c r="G18" s="46"/>
      <c r="H18" s="1"/>
      <c r="I18" s="46"/>
      <c r="J18" s="1"/>
      <c r="K18" s="2"/>
      <c r="L18" s="1"/>
      <c r="M18" s="2"/>
      <c r="N18" s="1"/>
      <c r="O18" s="1"/>
      <c r="P18" s="2"/>
      <c r="Q18" s="1"/>
      <c r="R18" s="49"/>
      <c r="S18" s="1"/>
      <c r="T18" s="2"/>
      <c r="U18" s="1"/>
      <c r="V18" s="46"/>
      <c r="W18" s="1"/>
      <c r="X18" s="46"/>
      <c r="Y18" s="1"/>
      <c r="Z18" s="2"/>
      <c r="AA18" s="1"/>
      <c r="AB18" s="1"/>
      <c r="AC18" s="2"/>
      <c r="AD18" s="1"/>
      <c r="AE18" s="1"/>
      <c r="AF18" s="2"/>
      <c r="AG18" s="1">
        <v>162</v>
      </c>
      <c r="AH18" s="2">
        <v>108636.59999999999</v>
      </c>
      <c r="AI18" s="1"/>
      <c r="AJ18" s="2"/>
      <c r="AK18" s="2"/>
      <c r="AL18" s="1"/>
      <c r="AM18" s="2"/>
      <c r="AN18" s="2"/>
      <c r="AO18" s="40">
        <f t="shared" si="1"/>
        <v>0</v>
      </c>
      <c r="AP18" s="40">
        <f t="shared" si="1"/>
        <v>0</v>
      </c>
      <c r="AQ18" s="1">
        <v>-1</v>
      </c>
      <c r="AR18" s="2">
        <v>-674.4</v>
      </c>
      <c r="AS18" s="1"/>
      <c r="AT18" s="2"/>
      <c r="AU18" s="1"/>
      <c r="AV18" s="2"/>
      <c r="AW18" s="1"/>
      <c r="AX18" s="2"/>
      <c r="AY18" s="1">
        <f t="shared" si="2"/>
        <v>192</v>
      </c>
      <c r="AZ18" s="2">
        <f t="shared" si="2"/>
        <v>616869.90000000014</v>
      </c>
      <c r="BA18" s="1">
        <v>-50</v>
      </c>
      <c r="BB18" s="2">
        <v>-158370</v>
      </c>
      <c r="BC18" s="1">
        <v>-429</v>
      </c>
      <c r="BD18" s="2">
        <v>-513041.09999999992</v>
      </c>
      <c r="BE18" s="1">
        <v>232</v>
      </c>
      <c r="BF18" s="2">
        <v>616934.40000000002</v>
      </c>
      <c r="BG18" s="1">
        <v>439</v>
      </c>
      <c r="BH18" s="2">
        <v>671346.6</v>
      </c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>
        <v>-95</v>
      </c>
      <c r="BT18" s="2">
        <v>-121340.8</v>
      </c>
      <c r="BU18" s="1">
        <v>95</v>
      </c>
      <c r="BV18" s="1">
        <v>-785</v>
      </c>
      <c r="BW18" s="2">
        <v>-20277.91</v>
      </c>
      <c r="BX18" s="1"/>
      <c r="BY18" s="1"/>
      <c r="BZ18" s="2">
        <v>14514532.109999999</v>
      </c>
      <c r="CA18" s="1"/>
      <c r="CB18" s="2">
        <v>169.95</v>
      </c>
      <c r="CC18" s="1">
        <v>143</v>
      </c>
      <c r="CD18" s="2"/>
      <c r="CE18" s="31">
        <v>-1305</v>
      </c>
      <c r="CF18" s="40">
        <v>-1057044.23</v>
      </c>
      <c r="CG18" s="31">
        <v>-1525</v>
      </c>
      <c r="CH18" s="40">
        <v>-3114982.23</v>
      </c>
      <c r="CI18" s="1">
        <v>-1477</v>
      </c>
      <c r="CJ18" s="2">
        <v>-1077192.9800000004</v>
      </c>
      <c r="CK18" s="1">
        <v>55</v>
      </c>
      <c r="CL18" s="2">
        <v>311550.68000000017</v>
      </c>
      <c r="CM18" s="1">
        <v>-2</v>
      </c>
      <c r="CN18" s="2">
        <v>-6242.8</v>
      </c>
      <c r="CO18" s="1">
        <v>-1227</v>
      </c>
      <c r="CP18" s="2">
        <v>-3854863.41</v>
      </c>
      <c r="CQ18" s="1">
        <v>-361</v>
      </c>
      <c r="CR18" s="2">
        <v>-516223.24</v>
      </c>
      <c r="CS18" s="1">
        <v>265</v>
      </c>
      <c r="CT18" s="2">
        <v>508824.07</v>
      </c>
      <c r="CU18" s="1">
        <v>-16</v>
      </c>
      <c r="CV18" s="2">
        <v>-950054.40000000002</v>
      </c>
      <c r="CW18" s="46">
        <f t="shared" si="0"/>
        <v>5339697.1299999952</v>
      </c>
    </row>
    <row r="19" spans="1:101" x14ac:dyDescent="0.25">
      <c r="A19" s="34">
        <v>10</v>
      </c>
      <c r="B19" s="22" t="s">
        <v>74</v>
      </c>
      <c r="C19" s="23" t="s">
        <v>75</v>
      </c>
      <c r="D19" s="1"/>
      <c r="E19" s="46"/>
      <c r="F19" s="1"/>
      <c r="G19" s="46"/>
      <c r="H19" s="1"/>
      <c r="I19" s="46"/>
      <c r="J19" s="1"/>
      <c r="K19" s="2"/>
      <c r="L19" s="1"/>
      <c r="M19" s="2"/>
      <c r="N19" s="1"/>
      <c r="O19" s="1"/>
      <c r="P19" s="2"/>
      <c r="Q19" s="1"/>
      <c r="R19" s="46"/>
      <c r="S19" s="1"/>
      <c r="T19" s="2"/>
      <c r="U19" s="1"/>
      <c r="V19" s="46"/>
      <c r="W19" s="1"/>
      <c r="X19" s="46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>
        <v>-2400</v>
      </c>
      <c r="AK19" s="2">
        <v>-319833.71999999997</v>
      </c>
      <c r="AL19" s="1"/>
      <c r="AM19" s="2">
        <v>2245.7199999999998</v>
      </c>
      <c r="AN19" s="2">
        <v>319833.71999999997</v>
      </c>
      <c r="AO19" s="40">
        <f t="shared" si="1"/>
        <v>-154.2800000000002</v>
      </c>
      <c r="AP19" s="40">
        <f t="shared" si="1"/>
        <v>0</v>
      </c>
      <c r="AQ19" s="1"/>
      <c r="AR19" s="2"/>
      <c r="AS19" s="1"/>
      <c r="AT19" s="2"/>
      <c r="AU19" s="1"/>
      <c r="AV19" s="2"/>
      <c r="AW19" s="1"/>
      <c r="AX19" s="2"/>
      <c r="AY19" s="1">
        <f t="shared" si="2"/>
        <v>0</v>
      </c>
      <c r="AZ19" s="2">
        <f t="shared" si="2"/>
        <v>0</v>
      </c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2"/>
      <c r="BU19" s="1"/>
      <c r="BV19" s="1"/>
      <c r="BW19" s="2"/>
      <c r="BX19" s="1"/>
      <c r="BY19" s="1"/>
      <c r="BZ19" s="2"/>
      <c r="CA19" s="1"/>
      <c r="CB19" s="2"/>
      <c r="CC19" s="1"/>
      <c r="CD19" s="2"/>
      <c r="CE19" s="1"/>
      <c r="CF19" s="2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1"/>
      <c r="CV19" s="2"/>
      <c r="CW19" s="46">
        <f t="shared" si="0"/>
        <v>0</v>
      </c>
    </row>
    <row r="20" spans="1:101" x14ac:dyDescent="0.25">
      <c r="A20" s="34">
        <v>11</v>
      </c>
      <c r="B20" s="22" t="s">
        <v>76</v>
      </c>
      <c r="C20" s="23" t="s">
        <v>77</v>
      </c>
      <c r="D20" s="1"/>
      <c r="E20" s="46">
        <v>-155.55000000000001</v>
      </c>
      <c r="F20" s="1"/>
      <c r="G20" s="46"/>
      <c r="H20" s="1">
        <f>7+26</f>
        <v>33</v>
      </c>
      <c r="I20" s="46">
        <f>445924.84+3376.93+1459225.38</f>
        <v>1908527.15</v>
      </c>
      <c r="J20" s="1"/>
      <c r="K20" s="2"/>
      <c r="L20" s="1"/>
      <c r="M20" s="2"/>
      <c r="N20" s="1"/>
      <c r="O20" s="1"/>
      <c r="P20" s="2"/>
      <c r="Q20" s="1">
        <v>78</v>
      </c>
      <c r="R20" s="49">
        <f>1547840.32</f>
        <v>1547840.32</v>
      </c>
      <c r="S20" s="1"/>
      <c r="T20" s="2"/>
      <c r="U20" s="1">
        <v>-3</v>
      </c>
      <c r="V20" s="46"/>
      <c r="W20" s="1">
        <v>1</v>
      </c>
      <c r="X20" s="46"/>
      <c r="Y20" s="1"/>
      <c r="Z20" s="2"/>
      <c r="AA20" s="1"/>
      <c r="AB20" s="1"/>
      <c r="AC20" s="2"/>
      <c r="AD20" s="1"/>
      <c r="AE20" s="1"/>
      <c r="AF20" s="2"/>
      <c r="AG20" s="1">
        <v>-954</v>
      </c>
      <c r="AH20" s="2">
        <v>-1699797.04</v>
      </c>
      <c r="AI20" s="1"/>
      <c r="AJ20" s="2"/>
      <c r="AK20" s="2"/>
      <c r="AL20" s="1"/>
      <c r="AM20" s="2"/>
      <c r="AN20" s="2"/>
      <c r="AO20" s="40">
        <f t="shared" si="1"/>
        <v>0</v>
      </c>
      <c r="AP20" s="40">
        <f t="shared" si="1"/>
        <v>0</v>
      </c>
      <c r="AQ20" s="1">
        <v>-74</v>
      </c>
      <c r="AR20" s="2">
        <v>-75744.45</v>
      </c>
      <c r="AS20" s="1">
        <v>-1742</v>
      </c>
      <c r="AT20" s="2">
        <v>-1006527.6</v>
      </c>
      <c r="AU20" s="1">
        <v>-580</v>
      </c>
      <c r="AV20" s="2">
        <v>-837795</v>
      </c>
      <c r="AW20" s="1">
        <v>2</v>
      </c>
      <c r="AX20" s="2">
        <v>39437.68</v>
      </c>
      <c r="AY20" s="1">
        <f t="shared" si="2"/>
        <v>-1579</v>
      </c>
      <c r="AZ20" s="2">
        <f t="shared" si="2"/>
        <v>-3479764.41</v>
      </c>
      <c r="BA20" s="1">
        <v>-70</v>
      </c>
      <c r="BB20" s="2">
        <v>-221717.99999999977</v>
      </c>
      <c r="BC20" s="1">
        <v>-378</v>
      </c>
      <c r="BD20" s="2">
        <v>-452050.19999999995</v>
      </c>
      <c r="BE20" s="1">
        <v>-1003</v>
      </c>
      <c r="BF20" s="2">
        <v>-2667177.6000000006</v>
      </c>
      <c r="BG20" s="1">
        <v>-128</v>
      </c>
      <c r="BH20" s="2">
        <v>-138818.60999999999</v>
      </c>
      <c r="BI20" s="1">
        <v>-76</v>
      </c>
      <c r="BJ20" s="2">
        <v>-116045.2</v>
      </c>
      <c r="BK20" s="1">
        <v>0</v>
      </c>
      <c r="BL20" s="2">
        <v>0</v>
      </c>
      <c r="BM20" s="1">
        <v>0</v>
      </c>
      <c r="BN20" s="2">
        <v>0</v>
      </c>
      <c r="BO20" s="1">
        <v>-4</v>
      </c>
      <c r="BP20" s="2">
        <v>-10636.8</v>
      </c>
      <c r="BQ20" s="1">
        <v>-72</v>
      </c>
      <c r="BR20" s="2">
        <v>-105408.4</v>
      </c>
      <c r="BS20" s="1"/>
      <c r="BT20" s="2">
        <v>-6516.27</v>
      </c>
      <c r="BU20" s="1">
        <v>-70</v>
      </c>
      <c r="BV20" s="1">
        <v>0</v>
      </c>
      <c r="BW20" s="2">
        <v>10251.44</v>
      </c>
      <c r="BX20" s="1">
        <v>450</v>
      </c>
      <c r="BY20" s="1"/>
      <c r="BZ20" s="2">
        <v>25305477.859999999</v>
      </c>
      <c r="CA20" s="1"/>
      <c r="CB20" s="2"/>
      <c r="CC20" s="1">
        <v>300</v>
      </c>
      <c r="CD20" s="2">
        <v>-398777.39</v>
      </c>
      <c r="CE20" s="31">
        <v>-3304</v>
      </c>
      <c r="CF20" s="40">
        <v>-2358965.27</v>
      </c>
      <c r="CG20" s="31">
        <v>-3263</v>
      </c>
      <c r="CH20" s="40">
        <v>-6900049.0899999999</v>
      </c>
      <c r="CI20" s="1">
        <v>300</v>
      </c>
      <c r="CJ20" s="2">
        <v>66100.679999999993</v>
      </c>
      <c r="CK20" s="1">
        <v>-78</v>
      </c>
      <c r="CL20" s="2">
        <v>48271.53</v>
      </c>
      <c r="CM20" s="1">
        <v>-15</v>
      </c>
      <c r="CN20" s="2">
        <v>-11188.399999999983</v>
      </c>
      <c r="CO20" s="1">
        <v>-6479</v>
      </c>
      <c r="CP20" s="2">
        <v>-15244751.189999999</v>
      </c>
      <c r="CQ20" s="1">
        <v>-1324</v>
      </c>
      <c r="CR20" s="2">
        <v>-3189456.53</v>
      </c>
      <c r="CS20" s="1">
        <v>-921</v>
      </c>
      <c r="CT20" s="2">
        <v>1116795.6499999999</v>
      </c>
      <c r="CU20" s="1">
        <v>-20</v>
      </c>
      <c r="CV20" s="2">
        <v>-1187568</v>
      </c>
      <c r="CW20" s="46">
        <f t="shared" si="0"/>
        <v>-6470399.0800000001</v>
      </c>
    </row>
    <row r="21" spans="1:101" ht="17.25" customHeight="1" x14ac:dyDescent="0.25">
      <c r="A21" s="34">
        <v>12</v>
      </c>
      <c r="B21" s="22" t="s">
        <v>78</v>
      </c>
      <c r="C21" s="23" t="s">
        <v>79</v>
      </c>
      <c r="D21" s="1"/>
      <c r="E21" s="46"/>
      <c r="F21" s="1"/>
      <c r="G21" s="46"/>
      <c r="H21" s="1"/>
      <c r="I21" s="46"/>
      <c r="J21" s="1"/>
      <c r="K21" s="2"/>
      <c r="L21" s="1"/>
      <c r="M21" s="2"/>
      <c r="N21" s="1"/>
      <c r="O21" s="1"/>
      <c r="P21" s="2"/>
      <c r="Q21" s="1"/>
      <c r="R21" s="49"/>
      <c r="S21" s="1"/>
      <c r="T21" s="2"/>
      <c r="U21" s="1"/>
      <c r="V21" s="46"/>
      <c r="W21" s="1"/>
      <c r="X21" s="46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/>
      <c r="AK21" s="2"/>
      <c r="AL21" s="1"/>
      <c r="AM21" s="2">
        <v>395.82</v>
      </c>
      <c r="AN21" s="2"/>
      <c r="AO21" s="40">
        <f t="shared" si="1"/>
        <v>395.82</v>
      </c>
      <c r="AP21" s="40">
        <f t="shared" si="1"/>
        <v>0</v>
      </c>
      <c r="AQ21" s="1"/>
      <c r="AR21" s="2"/>
      <c r="AS21" s="1"/>
      <c r="AT21" s="2"/>
      <c r="AU21" s="1"/>
      <c r="AV21" s="2"/>
      <c r="AW21" s="1"/>
      <c r="AX21" s="2"/>
      <c r="AY21" s="1">
        <f t="shared" si="2"/>
        <v>0</v>
      </c>
      <c r="AZ21" s="2">
        <f t="shared" si="2"/>
        <v>0</v>
      </c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2"/>
      <c r="BU21" s="1"/>
      <c r="BV21" s="1"/>
      <c r="BW21" s="2"/>
      <c r="BX21" s="1"/>
      <c r="BY21" s="1"/>
      <c r="BZ21" s="2"/>
      <c r="CA21" s="1"/>
      <c r="CB21" s="2"/>
      <c r="CC21" s="1"/>
      <c r="CD21" s="2"/>
      <c r="CE21" s="1"/>
      <c r="CF21" s="2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1"/>
      <c r="CV21" s="2"/>
      <c r="CW21" s="46">
        <f t="shared" si="0"/>
        <v>0</v>
      </c>
    </row>
    <row r="22" spans="1:101" x14ac:dyDescent="0.25">
      <c r="A22" s="34">
        <v>13</v>
      </c>
      <c r="B22" s="22" t="s">
        <v>80</v>
      </c>
      <c r="C22" s="23" t="s">
        <v>81</v>
      </c>
      <c r="D22" s="1"/>
      <c r="E22" s="46">
        <v>-28.01</v>
      </c>
      <c r="F22" s="1"/>
      <c r="G22" s="46"/>
      <c r="H22" s="1"/>
      <c r="I22" s="46"/>
      <c r="J22" s="1"/>
      <c r="K22" s="2"/>
      <c r="L22" s="1"/>
      <c r="M22" s="2"/>
      <c r="N22" s="1"/>
      <c r="O22" s="1"/>
      <c r="P22" s="2"/>
      <c r="Q22" s="1"/>
      <c r="R22" s="49"/>
      <c r="S22" s="1"/>
      <c r="T22" s="2"/>
      <c r="U22" s="1"/>
      <c r="V22" s="46"/>
      <c r="W22" s="1"/>
      <c r="X22" s="46"/>
      <c r="Y22" s="1"/>
      <c r="Z22" s="2"/>
      <c r="AA22" s="1"/>
      <c r="AB22" s="1"/>
      <c r="AC22" s="2"/>
      <c r="AD22" s="1"/>
      <c r="AE22" s="1"/>
      <c r="AF22" s="2"/>
      <c r="AG22" s="1">
        <v>-560</v>
      </c>
      <c r="AH22" s="2">
        <v>-293131.10000000009</v>
      </c>
      <c r="AI22" s="1"/>
      <c r="AJ22" s="2"/>
      <c r="AK22" s="2"/>
      <c r="AL22" s="1"/>
      <c r="AM22" s="2"/>
      <c r="AN22" s="2"/>
      <c r="AO22" s="40">
        <f t="shared" si="1"/>
        <v>0</v>
      </c>
      <c r="AP22" s="40">
        <f t="shared" si="1"/>
        <v>0</v>
      </c>
      <c r="AQ22" s="1">
        <v>128</v>
      </c>
      <c r="AR22" s="2"/>
      <c r="AS22" s="1"/>
      <c r="AT22" s="2"/>
      <c r="AU22" s="1"/>
      <c r="AV22" s="2"/>
      <c r="AW22" s="1"/>
      <c r="AX22" s="2"/>
      <c r="AY22" s="1">
        <f t="shared" si="2"/>
        <v>-1940</v>
      </c>
      <c r="AZ22" s="2">
        <f t="shared" si="2"/>
        <v>-4864238.5100000026</v>
      </c>
      <c r="BA22" s="1">
        <v>100</v>
      </c>
      <c r="BB22" s="2">
        <v>316740</v>
      </c>
      <c r="BC22" s="1">
        <v>-214</v>
      </c>
      <c r="BD22" s="2">
        <v>-255922.59999999992</v>
      </c>
      <c r="BE22" s="1">
        <v>-1959</v>
      </c>
      <c r="BF22" s="2">
        <v>-5209372.8000000026</v>
      </c>
      <c r="BG22" s="1">
        <v>133</v>
      </c>
      <c r="BH22" s="2">
        <v>284316.89</v>
      </c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>
        <v>-210</v>
      </c>
      <c r="BT22" s="2">
        <v>-272546.34000000003</v>
      </c>
      <c r="BU22" s="1">
        <v>-43</v>
      </c>
      <c r="BV22" s="1">
        <v>0</v>
      </c>
      <c r="BW22" s="2">
        <v>24074.04</v>
      </c>
      <c r="BX22" s="1">
        <v>-400</v>
      </c>
      <c r="BY22" s="1"/>
      <c r="BZ22" s="2">
        <v>16765872.25</v>
      </c>
      <c r="CA22" s="1"/>
      <c r="CB22" s="2"/>
      <c r="CC22" s="1">
        <v>465</v>
      </c>
      <c r="CD22" s="2">
        <v>1019288.98</v>
      </c>
      <c r="CE22" s="31">
        <v>-1100</v>
      </c>
      <c r="CF22" s="40">
        <v>-1326024.8899999999</v>
      </c>
      <c r="CG22" s="31">
        <v>-1228</v>
      </c>
      <c r="CH22" s="40">
        <v>-3646104.78</v>
      </c>
      <c r="CI22" s="1">
        <v>-1418</v>
      </c>
      <c r="CJ22" s="2">
        <v>-997279.49</v>
      </c>
      <c r="CK22" s="1"/>
      <c r="CL22" s="2">
        <v>224906.22000000003</v>
      </c>
      <c r="CM22" s="1">
        <v>-23</v>
      </c>
      <c r="CN22" s="2">
        <v>-51297.599999999999</v>
      </c>
      <c r="CO22" s="1">
        <v>-1247</v>
      </c>
      <c r="CP22" s="2">
        <v>-4322581.6100000003</v>
      </c>
      <c r="CQ22" s="1">
        <v>-157</v>
      </c>
      <c r="CR22" s="2">
        <v>-4621616.29</v>
      </c>
      <c r="CS22" s="1"/>
      <c r="CT22" s="2">
        <v>766245.13</v>
      </c>
      <c r="CU22" s="1">
        <v>-33</v>
      </c>
      <c r="CV22" s="2">
        <v>-1959487.2</v>
      </c>
      <c r="CW22" s="46">
        <f t="shared" si="0"/>
        <v>-3553949.200000002</v>
      </c>
    </row>
    <row r="23" spans="1:101" x14ac:dyDescent="0.25">
      <c r="A23" s="34">
        <v>14</v>
      </c>
      <c r="B23" s="22" t="s">
        <v>82</v>
      </c>
      <c r="C23" s="23" t="s">
        <v>83</v>
      </c>
      <c r="D23" s="1">
        <v>-18</v>
      </c>
      <c r="E23" s="46">
        <v>-8264.7000000000007</v>
      </c>
      <c r="F23" s="1"/>
      <c r="G23" s="46"/>
      <c r="H23" s="1"/>
      <c r="I23" s="46"/>
      <c r="J23" s="1"/>
      <c r="K23" s="2"/>
      <c r="L23" s="1"/>
      <c r="M23" s="2"/>
      <c r="N23" s="1"/>
      <c r="O23" s="1"/>
      <c r="P23" s="2"/>
      <c r="Q23" s="1">
        <v>-3</v>
      </c>
      <c r="R23" s="49">
        <v>-872.31</v>
      </c>
      <c r="S23" s="1"/>
      <c r="T23" s="2"/>
      <c r="U23" s="1"/>
      <c r="V23" s="46"/>
      <c r="W23" s="1"/>
      <c r="X23" s="46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/>
      <c r="AJ23" s="2"/>
      <c r="AK23" s="2"/>
      <c r="AL23" s="1"/>
      <c r="AM23" s="2"/>
      <c r="AN23" s="2"/>
      <c r="AO23" s="40">
        <f t="shared" si="1"/>
        <v>0</v>
      </c>
      <c r="AP23" s="40">
        <f t="shared" si="1"/>
        <v>0</v>
      </c>
      <c r="AQ23" s="1"/>
      <c r="AR23" s="2"/>
      <c r="AS23" s="1"/>
      <c r="AT23" s="2"/>
      <c r="AU23" s="1"/>
      <c r="AV23" s="2"/>
      <c r="AW23" s="1"/>
      <c r="AX23" s="2"/>
      <c r="AY23" s="1">
        <f t="shared" si="2"/>
        <v>-712</v>
      </c>
      <c r="AZ23" s="2">
        <f t="shared" si="2"/>
        <v>-1486927.1900000004</v>
      </c>
      <c r="BA23" s="1">
        <v>45</v>
      </c>
      <c r="BB23" s="2">
        <v>142533</v>
      </c>
      <c r="BC23" s="1">
        <v>-222</v>
      </c>
      <c r="BD23" s="2">
        <v>-265489.8</v>
      </c>
      <c r="BE23" s="1">
        <v>-501</v>
      </c>
      <c r="BF23" s="2">
        <v>-1332259.2000000004</v>
      </c>
      <c r="BG23" s="1">
        <v>-34</v>
      </c>
      <c r="BH23" s="2">
        <v>-31711.19</v>
      </c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>
        <v>-55</v>
      </c>
      <c r="BT23" s="2">
        <v>-71552.75</v>
      </c>
      <c r="BU23" s="1"/>
      <c r="BV23" s="1"/>
      <c r="BW23" s="2"/>
      <c r="BX23" s="1"/>
      <c r="BY23" s="1"/>
      <c r="BZ23" s="2">
        <v>6181662.3799999999</v>
      </c>
      <c r="CA23" s="1">
        <v>2</v>
      </c>
      <c r="CB23" s="2">
        <v>8225.19</v>
      </c>
      <c r="CC23" s="1">
        <f>-376-1</f>
        <v>-377</v>
      </c>
      <c r="CD23" s="2">
        <v>-1324126.78</v>
      </c>
      <c r="CE23" s="31">
        <v>-593</v>
      </c>
      <c r="CF23" s="40">
        <v>-483383.38000000006</v>
      </c>
      <c r="CG23" s="31">
        <v>-532</v>
      </c>
      <c r="CH23" s="40">
        <v>-1286693.98</v>
      </c>
      <c r="CI23" s="1">
        <v>10</v>
      </c>
      <c r="CJ23" s="2">
        <v>-47730.44</v>
      </c>
      <c r="CK23" s="1">
        <v>39</v>
      </c>
      <c r="CL23" s="2">
        <v>179436.78000000026</v>
      </c>
      <c r="CM23" s="1"/>
      <c r="CN23" s="2">
        <v>-568.88</v>
      </c>
      <c r="CO23" s="1">
        <v>-852</v>
      </c>
      <c r="CP23" s="2">
        <v>-2618327.5</v>
      </c>
      <c r="CQ23" s="1">
        <v>144</v>
      </c>
      <c r="CR23" s="2">
        <v>223551.24</v>
      </c>
      <c r="CS23" s="1"/>
      <c r="CT23" s="2">
        <v>259957.48</v>
      </c>
      <c r="CU23" s="1">
        <v>-6</v>
      </c>
      <c r="CV23" s="2">
        <v>-356270.39999999997</v>
      </c>
      <c r="CW23" s="46">
        <f t="shared" si="0"/>
        <v>-831885.23999999953</v>
      </c>
    </row>
    <row r="24" spans="1:101" x14ac:dyDescent="0.25">
      <c r="A24" s="34">
        <v>15</v>
      </c>
      <c r="B24" s="22" t="s">
        <v>84</v>
      </c>
      <c r="C24" s="23" t="s">
        <v>85</v>
      </c>
      <c r="D24" s="1"/>
      <c r="E24" s="46"/>
      <c r="F24" s="1"/>
      <c r="G24" s="46"/>
      <c r="H24" s="1"/>
      <c r="I24" s="46"/>
      <c r="J24" s="1"/>
      <c r="K24" s="2"/>
      <c r="L24" s="1"/>
      <c r="M24" s="2"/>
      <c r="N24" s="1"/>
      <c r="O24" s="1"/>
      <c r="P24" s="2"/>
      <c r="Q24" s="1"/>
      <c r="R24" s="49"/>
      <c r="S24" s="1"/>
      <c r="T24" s="2"/>
      <c r="U24" s="1"/>
      <c r="V24" s="46"/>
      <c r="W24" s="1"/>
      <c r="X24" s="46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40">
        <f t="shared" si="1"/>
        <v>0</v>
      </c>
      <c r="AP24" s="40">
        <f t="shared" si="1"/>
        <v>0</v>
      </c>
      <c r="AQ24" s="1"/>
      <c r="AR24" s="2"/>
      <c r="AS24" s="1"/>
      <c r="AT24" s="2"/>
      <c r="AU24" s="1"/>
      <c r="AV24" s="2"/>
      <c r="AW24" s="1"/>
      <c r="AX24" s="2"/>
      <c r="AY24" s="1">
        <f t="shared" si="2"/>
        <v>0</v>
      </c>
      <c r="AZ24" s="2">
        <f t="shared" si="2"/>
        <v>0</v>
      </c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2"/>
      <c r="BU24" s="1"/>
      <c r="BV24" s="1"/>
      <c r="BW24" s="2"/>
      <c r="BX24" s="1">
        <v>250</v>
      </c>
      <c r="BY24" s="1">
        <v>3252</v>
      </c>
      <c r="BZ24" s="2">
        <v>767401.4</v>
      </c>
      <c r="CA24" s="1"/>
      <c r="CB24" s="2"/>
      <c r="CC24" s="1"/>
      <c r="CD24" s="2"/>
      <c r="CE24" s="1"/>
      <c r="CF24" s="2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1"/>
      <c r="CV24" s="2"/>
      <c r="CW24" s="46">
        <f t="shared" si="0"/>
        <v>767401.4</v>
      </c>
    </row>
    <row r="25" spans="1:101" x14ac:dyDescent="0.25">
      <c r="A25" s="34">
        <v>16</v>
      </c>
      <c r="B25" s="22" t="s">
        <v>86</v>
      </c>
      <c r="C25" s="23" t="s">
        <v>87</v>
      </c>
      <c r="D25" s="1">
        <v>-36</v>
      </c>
      <c r="E25" s="46">
        <v>-1074.8599999999999</v>
      </c>
      <c r="F25" s="1"/>
      <c r="G25" s="46"/>
      <c r="H25" s="1"/>
      <c r="I25" s="46"/>
      <c r="J25" s="1"/>
      <c r="K25" s="2"/>
      <c r="L25" s="1"/>
      <c r="M25" s="2"/>
      <c r="N25" s="1"/>
      <c r="O25" s="1"/>
      <c r="P25" s="2"/>
      <c r="Q25" s="1"/>
      <c r="R25" s="49"/>
      <c r="S25" s="1"/>
      <c r="T25" s="2"/>
      <c r="U25" s="1"/>
      <c r="V25" s="46"/>
      <c r="W25" s="1"/>
      <c r="X25" s="46"/>
      <c r="Y25" s="1"/>
      <c r="Z25" s="2"/>
      <c r="AA25" s="1"/>
      <c r="AB25" s="1"/>
      <c r="AC25" s="2"/>
      <c r="AD25" s="1"/>
      <c r="AE25" s="1"/>
      <c r="AF25" s="2"/>
      <c r="AG25" s="1">
        <v>-11</v>
      </c>
      <c r="AH25" s="2">
        <v>-9750</v>
      </c>
      <c r="AI25" s="1"/>
      <c r="AJ25" s="2"/>
      <c r="AK25" s="2"/>
      <c r="AL25" s="1"/>
      <c r="AM25" s="2"/>
      <c r="AN25" s="2"/>
      <c r="AO25" s="40">
        <f t="shared" si="1"/>
        <v>0</v>
      </c>
      <c r="AP25" s="40">
        <f t="shared" si="1"/>
        <v>0</v>
      </c>
      <c r="AQ25" s="1">
        <v>974</v>
      </c>
      <c r="AR25" s="2">
        <v>821082</v>
      </c>
      <c r="AS25" s="1"/>
      <c r="AT25" s="2"/>
      <c r="AU25" s="1"/>
      <c r="AV25" s="2"/>
      <c r="AW25" s="1"/>
      <c r="AX25" s="2"/>
      <c r="AY25" s="1">
        <f t="shared" si="2"/>
        <v>-100</v>
      </c>
      <c r="AZ25" s="2">
        <f t="shared" si="2"/>
        <v>-193116.32999999993</v>
      </c>
      <c r="BA25" s="1">
        <v>-27</v>
      </c>
      <c r="BB25" s="2">
        <v>-85519.8</v>
      </c>
      <c r="BC25" s="1">
        <v>-230</v>
      </c>
      <c r="BD25" s="2">
        <v>-275056.99999999994</v>
      </c>
      <c r="BE25" s="1"/>
      <c r="BF25" s="2"/>
      <c r="BG25" s="1">
        <v>157</v>
      </c>
      <c r="BH25" s="2">
        <v>167460.47</v>
      </c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>
        <v>109</v>
      </c>
      <c r="BT25" s="2">
        <v>141874.40000000011</v>
      </c>
      <c r="BU25" s="1">
        <v>43</v>
      </c>
      <c r="BV25" s="1">
        <v>0</v>
      </c>
      <c r="BW25" s="2">
        <v>27765.1</v>
      </c>
      <c r="BX25" s="1"/>
      <c r="BY25" s="1"/>
      <c r="BZ25" s="2">
        <v>7657778.8799999999</v>
      </c>
      <c r="CA25" s="1"/>
      <c r="CB25" s="2"/>
      <c r="CC25" s="1">
        <v>175</v>
      </c>
      <c r="CD25" s="2">
        <v>51656.26</v>
      </c>
      <c r="CE25" s="31">
        <v>-297</v>
      </c>
      <c r="CF25" s="40">
        <v>-402754.21000000008</v>
      </c>
      <c r="CG25" s="31">
        <v>-202</v>
      </c>
      <c r="CH25" s="40">
        <v>-1067917.21</v>
      </c>
      <c r="CI25" s="1"/>
      <c r="CJ25" s="2"/>
      <c r="CK25" s="1">
        <v>17</v>
      </c>
      <c r="CL25" s="2">
        <v>155317.78000000023</v>
      </c>
      <c r="CM25" s="1">
        <v>2</v>
      </c>
      <c r="CN25" s="2">
        <v>15482.8</v>
      </c>
      <c r="CO25" s="1">
        <v>0</v>
      </c>
      <c r="CP25" s="2">
        <v>-546002.9</v>
      </c>
      <c r="CQ25" s="1">
        <v>-170</v>
      </c>
      <c r="CR25" s="2">
        <v>-393945.37</v>
      </c>
      <c r="CS25" s="1">
        <v>625</v>
      </c>
      <c r="CT25" s="2">
        <v>265748.08</v>
      </c>
      <c r="CU25" s="1"/>
      <c r="CV25" s="2"/>
      <c r="CW25" s="46">
        <f t="shared" si="0"/>
        <v>6522144.419999999</v>
      </c>
    </row>
    <row r="26" spans="1:101" x14ac:dyDescent="0.25">
      <c r="A26" s="34">
        <v>17</v>
      </c>
      <c r="B26" s="22" t="s">
        <v>88</v>
      </c>
      <c r="C26" s="23" t="s">
        <v>89</v>
      </c>
      <c r="D26" s="1"/>
      <c r="E26" s="46"/>
      <c r="F26" s="1"/>
      <c r="G26" s="46"/>
      <c r="H26" s="1"/>
      <c r="I26" s="46"/>
      <c r="J26" s="1"/>
      <c r="K26" s="2"/>
      <c r="L26" s="1"/>
      <c r="M26" s="2"/>
      <c r="N26" s="1"/>
      <c r="O26" s="1"/>
      <c r="P26" s="2"/>
      <c r="Q26" s="1"/>
      <c r="R26" s="46"/>
      <c r="S26" s="1"/>
      <c r="T26" s="2"/>
      <c r="U26" s="1"/>
      <c r="V26" s="46"/>
      <c r="W26" s="1"/>
      <c r="X26" s="46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/>
      <c r="AJ26" s="2"/>
      <c r="AK26" s="2"/>
      <c r="AL26" s="1"/>
      <c r="AM26" s="2"/>
      <c r="AN26" s="2"/>
      <c r="AO26" s="40">
        <f t="shared" si="1"/>
        <v>0</v>
      </c>
      <c r="AP26" s="40">
        <f t="shared" si="1"/>
        <v>0</v>
      </c>
      <c r="AQ26" s="1"/>
      <c r="AR26" s="2"/>
      <c r="AS26" s="1"/>
      <c r="AT26" s="2"/>
      <c r="AU26" s="1"/>
      <c r="AV26" s="2"/>
      <c r="AW26" s="1"/>
      <c r="AX26" s="2"/>
      <c r="AY26" s="1">
        <f t="shared" si="2"/>
        <v>0</v>
      </c>
      <c r="AZ26" s="2">
        <f t="shared" si="2"/>
        <v>0</v>
      </c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2"/>
      <c r="BU26" s="1"/>
      <c r="BV26" s="1"/>
      <c r="BW26" s="2"/>
      <c r="BX26" s="1"/>
      <c r="BY26" s="1"/>
      <c r="BZ26" s="2"/>
      <c r="CA26" s="1"/>
      <c r="CB26" s="2"/>
      <c r="CC26" s="1"/>
      <c r="CD26" s="2"/>
      <c r="CE26" s="1"/>
      <c r="CF26" s="2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1"/>
      <c r="CV26" s="2"/>
      <c r="CW26" s="46">
        <f t="shared" si="0"/>
        <v>0</v>
      </c>
    </row>
    <row r="27" spans="1:101" x14ac:dyDescent="0.25">
      <c r="A27" s="34">
        <v>18</v>
      </c>
      <c r="B27" s="22" t="s">
        <v>90</v>
      </c>
      <c r="C27" s="23" t="s">
        <v>180</v>
      </c>
      <c r="D27" s="1">
        <f>28+28+1</f>
        <v>57</v>
      </c>
      <c r="E27" s="46">
        <f>-77.89+559597.9+15860.2</f>
        <v>575380.21</v>
      </c>
      <c r="F27" s="1"/>
      <c r="G27" s="46"/>
      <c r="H27" s="1">
        <v>-30</v>
      </c>
      <c r="I27" s="46">
        <f>-1373.88-659970.11</f>
        <v>-661343.99</v>
      </c>
      <c r="J27" s="1">
        <v>-1</v>
      </c>
      <c r="K27" s="2">
        <v>-15860.2</v>
      </c>
      <c r="L27" s="1"/>
      <c r="M27" s="2"/>
      <c r="N27" s="1">
        <v>-110</v>
      </c>
      <c r="O27" s="1">
        <v>-28</v>
      </c>
      <c r="P27" s="2">
        <v>-559597.9</v>
      </c>
      <c r="Q27" s="1">
        <v>-84</v>
      </c>
      <c r="R27" s="49">
        <v>-2421.85</v>
      </c>
      <c r="S27" s="1"/>
      <c r="T27" s="2"/>
      <c r="U27" s="1"/>
      <c r="V27" s="46"/>
      <c r="W27" s="1"/>
      <c r="X27" s="46">
        <v>-546.97</v>
      </c>
      <c r="Y27" s="1"/>
      <c r="Z27" s="2"/>
      <c r="AA27" s="1"/>
      <c r="AB27" s="1"/>
      <c r="AC27" s="2"/>
      <c r="AD27" s="1"/>
      <c r="AE27" s="1"/>
      <c r="AF27" s="2"/>
      <c r="AG27" s="1">
        <v>-4279</v>
      </c>
      <c r="AH27" s="2">
        <v>-3452734.05</v>
      </c>
      <c r="AI27" s="1"/>
      <c r="AJ27" s="2"/>
      <c r="AK27" s="2"/>
      <c r="AL27" s="1"/>
      <c r="AM27" s="2"/>
      <c r="AN27" s="2"/>
      <c r="AO27" s="40">
        <f t="shared" si="1"/>
        <v>0</v>
      </c>
      <c r="AP27" s="40">
        <f t="shared" si="1"/>
        <v>0</v>
      </c>
      <c r="AQ27" s="1"/>
      <c r="AR27" s="2"/>
      <c r="AS27" s="1">
        <v>-725</v>
      </c>
      <c r="AT27" s="2">
        <v>-262487.90000000002</v>
      </c>
      <c r="AU27" s="1">
        <v>-593</v>
      </c>
      <c r="AV27" s="2">
        <v>-778087.41999999993</v>
      </c>
      <c r="AW27" s="1"/>
      <c r="AX27" s="2"/>
      <c r="AY27" s="1">
        <f t="shared" si="2"/>
        <v>0</v>
      </c>
      <c r="AZ27" s="2">
        <f t="shared" si="2"/>
        <v>0</v>
      </c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>
        <v>-14</v>
      </c>
      <c r="BT27" s="2">
        <v>-10620.71</v>
      </c>
      <c r="BU27" s="1"/>
      <c r="BV27" s="1"/>
      <c r="BW27" s="2"/>
      <c r="BX27" s="1"/>
      <c r="BY27" s="1"/>
      <c r="BZ27" s="2"/>
      <c r="CA27" s="1"/>
      <c r="CB27" s="2"/>
      <c r="CC27" s="1"/>
      <c r="CD27" s="2"/>
      <c r="CE27" s="1"/>
      <c r="CF27" s="2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1"/>
      <c r="CV27" s="2"/>
      <c r="CW27" s="46">
        <f t="shared" si="0"/>
        <v>-5168320.78</v>
      </c>
    </row>
    <row r="28" spans="1:101" x14ac:dyDescent="0.25">
      <c r="A28" s="34">
        <v>19</v>
      </c>
      <c r="B28" s="22" t="s">
        <v>91</v>
      </c>
      <c r="C28" s="23" t="s">
        <v>92</v>
      </c>
      <c r="D28" s="1"/>
      <c r="E28" s="46">
        <v>-451.91</v>
      </c>
      <c r="F28" s="1"/>
      <c r="G28" s="46"/>
      <c r="H28" s="1"/>
      <c r="I28" s="46"/>
      <c r="J28" s="1"/>
      <c r="K28" s="2"/>
      <c r="L28" s="1"/>
      <c r="M28" s="2"/>
      <c r="N28" s="1"/>
      <c r="O28" s="1"/>
      <c r="P28" s="2"/>
      <c r="Q28" s="1"/>
      <c r="R28" s="46"/>
      <c r="S28" s="1"/>
      <c r="T28" s="2"/>
      <c r="U28" s="1"/>
      <c r="V28" s="46"/>
      <c r="W28" s="1"/>
      <c r="X28" s="46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40">
        <f t="shared" si="1"/>
        <v>0</v>
      </c>
      <c r="AP28" s="40">
        <f t="shared" si="1"/>
        <v>0</v>
      </c>
      <c r="AQ28" s="1"/>
      <c r="AR28" s="2"/>
      <c r="AS28" s="1"/>
      <c r="AT28" s="2"/>
      <c r="AU28" s="1"/>
      <c r="AV28" s="2"/>
      <c r="AW28" s="1"/>
      <c r="AX28" s="2"/>
      <c r="AY28" s="1">
        <f t="shared" si="2"/>
        <v>0</v>
      </c>
      <c r="AZ28" s="2">
        <f t="shared" si="2"/>
        <v>0</v>
      </c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2"/>
      <c r="BU28" s="1"/>
      <c r="BV28" s="1"/>
      <c r="BW28" s="2"/>
      <c r="BX28" s="1"/>
      <c r="BY28" s="1"/>
      <c r="BZ28" s="2"/>
      <c r="CA28" s="1"/>
      <c r="CB28" s="2"/>
      <c r="CC28" s="1"/>
      <c r="CD28" s="2"/>
      <c r="CE28" s="1"/>
      <c r="CF28" s="2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1"/>
      <c r="CV28" s="2"/>
      <c r="CW28" s="46">
        <f t="shared" si="0"/>
        <v>-451.91</v>
      </c>
    </row>
    <row r="29" spans="1:101" x14ac:dyDescent="0.25">
      <c r="A29" s="34">
        <v>20</v>
      </c>
      <c r="B29" s="22" t="s">
        <v>93</v>
      </c>
      <c r="C29" s="23" t="s">
        <v>94</v>
      </c>
      <c r="D29" s="1"/>
      <c r="E29" s="46"/>
      <c r="F29" s="1"/>
      <c r="G29" s="46"/>
      <c r="H29" s="1"/>
      <c r="I29" s="46"/>
      <c r="J29" s="1"/>
      <c r="K29" s="2"/>
      <c r="L29" s="1"/>
      <c r="M29" s="2"/>
      <c r="N29" s="1"/>
      <c r="O29" s="1"/>
      <c r="P29" s="2"/>
      <c r="Q29" s="1"/>
      <c r="R29" s="49"/>
      <c r="S29" s="1"/>
      <c r="T29" s="2"/>
      <c r="U29" s="1"/>
      <c r="V29" s="46"/>
      <c r="W29" s="1">
        <v>1</v>
      </c>
      <c r="X29" s="46">
        <v>546.97</v>
      </c>
      <c r="Y29" s="1"/>
      <c r="Z29" s="2"/>
      <c r="AA29" s="1"/>
      <c r="AB29" s="1"/>
      <c r="AC29" s="2"/>
      <c r="AD29" s="1"/>
      <c r="AE29" s="1"/>
      <c r="AF29" s="2"/>
      <c r="AG29" s="1">
        <v>-397</v>
      </c>
      <c r="AH29" s="2">
        <v>-359725</v>
      </c>
      <c r="AI29" s="1"/>
      <c r="AJ29" s="2"/>
      <c r="AK29" s="2"/>
      <c r="AL29" s="1"/>
      <c r="AM29" s="2"/>
      <c r="AN29" s="2"/>
      <c r="AO29" s="40">
        <f t="shared" si="1"/>
        <v>0</v>
      </c>
      <c r="AP29" s="40">
        <f t="shared" si="1"/>
        <v>0</v>
      </c>
      <c r="AQ29" s="1"/>
      <c r="AR29" s="2"/>
      <c r="AS29" s="1"/>
      <c r="AT29" s="2"/>
      <c r="AU29" s="1"/>
      <c r="AV29" s="2"/>
      <c r="AW29" s="1"/>
      <c r="AX29" s="2"/>
      <c r="AY29" s="1">
        <f t="shared" si="2"/>
        <v>1052</v>
      </c>
      <c r="AZ29" s="2">
        <f t="shared" si="2"/>
        <v>4649688.4899999993</v>
      </c>
      <c r="BA29" s="1"/>
      <c r="BB29" s="2"/>
      <c r="BC29" s="1">
        <v>-1439</v>
      </c>
      <c r="BD29" s="2">
        <v>-1720900.0999999996</v>
      </c>
      <c r="BE29" s="1">
        <v>2276</v>
      </c>
      <c r="BF29" s="2">
        <v>6052339.1999999993</v>
      </c>
      <c r="BG29" s="1">
        <v>215</v>
      </c>
      <c r="BH29" s="2">
        <v>318249.39</v>
      </c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2">
        <v>2971.85</v>
      </c>
      <c r="BU29" s="1"/>
      <c r="BV29" s="1"/>
      <c r="BW29" s="2"/>
      <c r="BX29" s="1"/>
      <c r="BY29" s="1"/>
      <c r="BZ29" s="2">
        <v>19085900.829999998</v>
      </c>
      <c r="CA29" s="1"/>
      <c r="CB29" s="2"/>
      <c r="CC29" s="1">
        <v>701</v>
      </c>
      <c r="CD29" s="2">
        <v>1877528.4</v>
      </c>
      <c r="CE29" s="31">
        <v>-4506</v>
      </c>
      <c r="CF29" s="40">
        <v>-2500943.4900000002</v>
      </c>
      <c r="CG29" s="31">
        <v>-3851</v>
      </c>
      <c r="CH29" s="40">
        <f>-9058022.76-0.02</f>
        <v>-9058022.7799999993</v>
      </c>
      <c r="CI29" s="1">
        <v>-500</v>
      </c>
      <c r="CJ29" s="2">
        <f>-440146.02-0.01</f>
        <v>-440146.03</v>
      </c>
      <c r="CK29" s="1"/>
      <c r="CL29" s="2">
        <f>-229801.96-0.01</f>
        <v>-229801.97</v>
      </c>
      <c r="CM29" s="1">
        <v>1</v>
      </c>
      <c r="CN29" s="2">
        <v>1133.18</v>
      </c>
      <c r="CO29" s="1"/>
      <c r="CP29" s="2">
        <v>-1851313.29</v>
      </c>
      <c r="CQ29" s="1"/>
      <c r="CR29" s="2"/>
      <c r="CS29" s="1"/>
      <c r="CT29" s="2"/>
      <c r="CU29" s="1"/>
      <c r="CV29" s="2"/>
      <c r="CW29" s="46">
        <f t="shared" si="0"/>
        <v>11177817.159999996</v>
      </c>
    </row>
    <row r="30" spans="1:101" x14ac:dyDescent="0.25">
      <c r="A30" s="34">
        <v>21</v>
      </c>
      <c r="B30" s="22" t="s">
        <v>95</v>
      </c>
      <c r="C30" s="23" t="s">
        <v>96</v>
      </c>
      <c r="D30" s="1"/>
      <c r="E30" s="46"/>
      <c r="F30" s="1"/>
      <c r="G30" s="46"/>
      <c r="H30" s="1"/>
      <c r="I30" s="46"/>
      <c r="J30" s="1"/>
      <c r="K30" s="2"/>
      <c r="L30" s="1"/>
      <c r="M30" s="2"/>
      <c r="N30" s="1"/>
      <c r="O30" s="1"/>
      <c r="P30" s="2"/>
      <c r="Q30" s="1"/>
      <c r="R30" s="49"/>
      <c r="S30" s="1"/>
      <c r="T30" s="2"/>
      <c r="U30" s="1"/>
      <c r="V30" s="46"/>
      <c r="W30" s="1"/>
      <c r="X30" s="46"/>
      <c r="Y30" s="1"/>
      <c r="Z30" s="2"/>
      <c r="AA30" s="1"/>
      <c r="AB30" s="1"/>
      <c r="AC30" s="2"/>
      <c r="AD30" s="1"/>
      <c r="AE30" s="1"/>
      <c r="AF30" s="2"/>
      <c r="AG30" s="1">
        <v>0</v>
      </c>
      <c r="AH30" s="2">
        <v>-302</v>
      </c>
      <c r="AI30" s="1"/>
      <c r="AJ30" s="2"/>
      <c r="AK30" s="2"/>
      <c r="AL30" s="1"/>
      <c r="AM30" s="2"/>
      <c r="AN30" s="2"/>
      <c r="AO30" s="40">
        <f t="shared" si="1"/>
        <v>0</v>
      </c>
      <c r="AP30" s="40">
        <f t="shared" si="1"/>
        <v>0</v>
      </c>
      <c r="AQ30" s="1"/>
      <c r="AR30" s="2"/>
      <c r="AS30" s="1"/>
      <c r="AT30" s="2"/>
      <c r="AU30" s="1"/>
      <c r="AV30" s="2"/>
      <c r="AW30" s="1"/>
      <c r="AX30" s="2"/>
      <c r="AY30" s="1">
        <f t="shared" si="2"/>
        <v>-1962</v>
      </c>
      <c r="AZ30" s="2">
        <f t="shared" si="2"/>
        <v>1364935.2799999982</v>
      </c>
      <c r="BA30" s="1"/>
      <c r="BB30" s="2"/>
      <c r="BC30" s="1">
        <v>-4842</v>
      </c>
      <c r="BD30" s="2">
        <v>-5790547.8000000017</v>
      </c>
      <c r="BE30" s="1">
        <v>2149</v>
      </c>
      <c r="BF30" s="2">
        <v>6208760.7999999998</v>
      </c>
      <c r="BG30" s="1">
        <v>731</v>
      </c>
      <c r="BH30" s="2">
        <f>946722.28</f>
        <v>946722.28</v>
      </c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>
        <v>11</v>
      </c>
      <c r="BT30" s="2">
        <v>30878.15</v>
      </c>
      <c r="BU30" s="1"/>
      <c r="BV30" s="1"/>
      <c r="BW30" s="2"/>
      <c r="BX30" s="1">
        <v>932</v>
      </c>
      <c r="BY30" s="1"/>
      <c r="BZ30" s="2">
        <v>12786633.060000001</v>
      </c>
      <c r="CA30" s="1"/>
      <c r="CB30" s="2"/>
      <c r="CC30" s="1"/>
      <c r="CD30" s="2"/>
      <c r="CE30" s="31">
        <v>-3177</v>
      </c>
      <c r="CF30" s="40">
        <v>-2023256.5000000002</v>
      </c>
      <c r="CG30" s="31">
        <v>-2447</v>
      </c>
      <c r="CH30" s="40">
        <v>-5823685.9900000002</v>
      </c>
      <c r="CI30" s="1">
        <v>0</v>
      </c>
      <c r="CJ30" s="2">
        <v>-458363.87</v>
      </c>
      <c r="CK30" s="1">
        <v>49</v>
      </c>
      <c r="CL30" s="2">
        <v>76295.509999999995</v>
      </c>
      <c r="CM30" s="1">
        <v>-15</v>
      </c>
      <c r="CN30" s="2">
        <v>-3422.3000000000029</v>
      </c>
      <c r="CO30" s="1">
        <v>-226</v>
      </c>
      <c r="CP30" s="2">
        <v>-1855943.84</v>
      </c>
      <c r="CQ30" s="1"/>
      <c r="CR30" s="2"/>
      <c r="CS30" s="1"/>
      <c r="CT30" s="2"/>
      <c r="CU30" s="1"/>
      <c r="CV30" s="2"/>
      <c r="CW30" s="46">
        <f t="shared" si="0"/>
        <v>4093767.4999999981</v>
      </c>
    </row>
    <row r="31" spans="1:101" x14ac:dyDescent="0.25">
      <c r="A31" s="34">
        <v>22</v>
      </c>
      <c r="B31" s="22" t="s">
        <v>97</v>
      </c>
      <c r="C31" s="23" t="s">
        <v>98</v>
      </c>
      <c r="D31" s="1"/>
      <c r="E31" s="46"/>
      <c r="F31" s="1"/>
      <c r="G31" s="46"/>
      <c r="H31" s="1"/>
      <c r="I31" s="46"/>
      <c r="J31" s="1"/>
      <c r="K31" s="2"/>
      <c r="L31" s="1"/>
      <c r="M31" s="2"/>
      <c r="N31" s="1"/>
      <c r="O31" s="1"/>
      <c r="P31" s="2"/>
      <c r="Q31" s="1"/>
      <c r="R31" s="49"/>
      <c r="S31" s="1"/>
      <c r="T31" s="2"/>
      <c r="U31" s="1"/>
      <c r="V31" s="46"/>
      <c r="W31" s="1"/>
      <c r="X31" s="46"/>
      <c r="Y31" s="1"/>
      <c r="Z31" s="2"/>
      <c r="AA31" s="1"/>
      <c r="AB31" s="1"/>
      <c r="AC31" s="2"/>
      <c r="AD31" s="1"/>
      <c r="AE31" s="1"/>
      <c r="AF31" s="2"/>
      <c r="AG31" s="1">
        <v>14</v>
      </c>
      <c r="AH31" s="2">
        <v>7002.1</v>
      </c>
      <c r="AI31" s="1"/>
      <c r="AJ31" s="2"/>
      <c r="AK31" s="2"/>
      <c r="AL31" s="1"/>
      <c r="AM31" s="2"/>
      <c r="AN31" s="2"/>
      <c r="AO31" s="40">
        <f t="shared" si="1"/>
        <v>0</v>
      </c>
      <c r="AP31" s="40">
        <f t="shared" si="1"/>
        <v>0</v>
      </c>
      <c r="AQ31" s="1"/>
      <c r="AR31" s="2"/>
      <c r="AS31" s="1"/>
      <c r="AT31" s="2"/>
      <c r="AU31" s="1"/>
      <c r="AV31" s="2"/>
      <c r="AW31" s="1"/>
      <c r="AX31" s="2"/>
      <c r="AY31" s="1">
        <f t="shared" si="2"/>
        <v>-3252</v>
      </c>
      <c r="AZ31" s="2">
        <f t="shared" si="2"/>
        <v>-1782726.6400000013</v>
      </c>
      <c r="BA31" s="1"/>
      <c r="BB31" s="2"/>
      <c r="BC31" s="1">
        <v>-4328</v>
      </c>
      <c r="BD31" s="2">
        <v>-5175855.3000000007</v>
      </c>
      <c r="BE31" s="1">
        <v>1300</v>
      </c>
      <c r="BF31" s="2">
        <v>3456959.8399999994</v>
      </c>
      <c r="BG31" s="1">
        <v>-224</v>
      </c>
      <c r="BH31" s="2">
        <v>-63831.18</v>
      </c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2">
        <v>1630.33</v>
      </c>
      <c r="BU31" s="1"/>
      <c r="BV31" s="1"/>
      <c r="BW31" s="2"/>
      <c r="BX31" s="1"/>
      <c r="BY31" s="1"/>
      <c r="BZ31" s="2">
        <v>10227902.539999999</v>
      </c>
      <c r="CA31" s="1"/>
      <c r="CB31" s="2"/>
      <c r="CC31" s="1"/>
      <c r="CD31" s="2"/>
      <c r="CE31" s="31">
        <v>-3091</v>
      </c>
      <c r="CF31" s="40">
        <v>-1750965.6</v>
      </c>
      <c r="CG31" s="31">
        <v>-2209</v>
      </c>
      <c r="CH31" s="40">
        <v>-5670798.0599999996</v>
      </c>
      <c r="CI31" s="1"/>
      <c r="CJ31" s="2">
        <v>-76676.479999999996</v>
      </c>
      <c r="CK31" s="1">
        <v>-167</v>
      </c>
      <c r="CL31" s="2">
        <v>64991.94</v>
      </c>
      <c r="CM31" s="1">
        <v>-4</v>
      </c>
      <c r="CN31" s="2">
        <v>-2149.9</v>
      </c>
      <c r="CO31" s="1">
        <v>-747</v>
      </c>
      <c r="CP31" s="2">
        <v>-2878468.04</v>
      </c>
      <c r="CQ31" s="1"/>
      <c r="CR31" s="2"/>
      <c r="CS31" s="1"/>
      <c r="CT31" s="2"/>
      <c r="CU31" s="1"/>
      <c r="CV31" s="2"/>
      <c r="CW31" s="46">
        <f t="shared" si="0"/>
        <v>-1860257.810000001</v>
      </c>
    </row>
    <row r="32" spans="1:101" x14ac:dyDescent="0.25">
      <c r="A32" s="34">
        <v>23</v>
      </c>
      <c r="B32" s="22" t="s">
        <v>99</v>
      </c>
      <c r="C32" s="23" t="s">
        <v>100</v>
      </c>
      <c r="D32" s="1"/>
      <c r="E32" s="46"/>
      <c r="F32" s="1"/>
      <c r="G32" s="46"/>
      <c r="H32" s="1"/>
      <c r="I32" s="46"/>
      <c r="J32" s="1"/>
      <c r="K32" s="2"/>
      <c r="L32" s="1"/>
      <c r="M32" s="2"/>
      <c r="N32" s="1"/>
      <c r="O32" s="1"/>
      <c r="P32" s="2"/>
      <c r="Q32" s="1"/>
      <c r="R32" s="46"/>
      <c r="S32" s="1"/>
      <c r="T32" s="2"/>
      <c r="U32" s="1"/>
      <c r="V32" s="46"/>
      <c r="W32" s="1"/>
      <c r="X32" s="46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/>
      <c r="AJ32" s="2"/>
      <c r="AK32" s="2"/>
      <c r="AL32" s="1"/>
      <c r="AM32" s="2"/>
      <c r="AN32" s="2"/>
      <c r="AO32" s="40">
        <f t="shared" si="1"/>
        <v>0</v>
      </c>
      <c r="AP32" s="40">
        <f t="shared" si="1"/>
        <v>0</v>
      </c>
      <c r="AQ32" s="1"/>
      <c r="AR32" s="2"/>
      <c r="AS32" s="1"/>
      <c r="AT32" s="2"/>
      <c r="AU32" s="1"/>
      <c r="AV32" s="2"/>
      <c r="AW32" s="1"/>
      <c r="AX32" s="2"/>
      <c r="AY32" s="1">
        <f t="shared" si="2"/>
        <v>0</v>
      </c>
      <c r="AZ32" s="2">
        <f t="shared" si="2"/>
        <v>0</v>
      </c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2"/>
      <c r="BU32" s="1"/>
      <c r="BV32" s="1"/>
      <c r="BW32" s="2"/>
      <c r="BX32" s="1"/>
      <c r="BY32" s="1"/>
      <c r="BZ32" s="2"/>
      <c r="CA32" s="1"/>
      <c r="CB32" s="2"/>
      <c r="CC32" s="1"/>
      <c r="CD32" s="38"/>
      <c r="CE32" s="1"/>
      <c r="CF32" s="38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1"/>
      <c r="CV32" s="2"/>
      <c r="CW32" s="46">
        <f t="shared" si="0"/>
        <v>0</v>
      </c>
    </row>
    <row r="33" spans="1:101" x14ac:dyDescent="0.25">
      <c r="A33" s="34">
        <v>24</v>
      </c>
      <c r="B33" s="22" t="s">
        <v>101</v>
      </c>
      <c r="C33" s="23" t="s">
        <v>102</v>
      </c>
      <c r="D33" s="1"/>
      <c r="E33" s="46"/>
      <c r="F33" s="1"/>
      <c r="G33" s="46"/>
      <c r="H33" s="1"/>
      <c r="I33" s="46"/>
      <c r="J33" s="1"/>
      <c r="K33" s="2"/>
      <c r="L33" s="1"/>
      <c r="M33" s="2"/>
      <c r="N33" s="1"/>
      <c r="O33" s="1"/>
      <c r="P33" s="2"/>
      <c r="Q33" s="1"/>
      <c r="R33" s="46"/>
      <c r="S33" s="1"/>
      <c r="T33" s="2"/>
      <c r="U33" s="1"/>
      <c r="V33" s="46"/>
      <c r="W33" s="1"/>
      <c r="X33" s="46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40">
        <f t="shared" si="1"/>
        <v>0</v>
      </c>
      <c r="AP33" s="40">
        <f t="shared" si="1"/>
        <v>0</v>
      </c>
      <c r="AQ33" s="1"/>
      <c r="AR33" s="2"/>
      <c r="AS33" s="1"/>
      <c r="AT33" s="2"/>
      <c r="AU33" s="1"/>
      <c r="AV33" s="2"/>
      <c r="AW33" s="1"/>
      <c r="AX33" s="2"/>
      <c r="AY33" s="1">
        <f t="shared" si="2"/>
        <v>0</v>
      </c>
      <c r="AZ33" s="2">
        <f t="shared" si="2"/>
        <v>0</v>
      </c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2"/>
      <c r="BU33" s="1"/>
      <c r="BV33" s="1"/>
      <c r="BW33" s="2"/>
      <c r="BX33" s="1"/>
      <c r="BY33" s="1"/>
      <c r="BZ33" s="2"/>
      <c r="CA33" s="1"/>
      <c r="CB33" s="2"/>
      <c r="CC33" s="1"/>
      <c r="CD33" s="38"/>
      <c r="CE33" s="1"/>
      <c r="CF33" s="38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1"/>
      <c r="CV33" s="2"/>
      <c r="CW33" s="46">
        <f t="shared" si="0"/>
        <v>0</v>
      </c>
    </row>
    <row r="34" spans="1:101" x14ac:dyDescent="0.25">
      <c r="A34" s="34">
        <v>25</v>
      </c>
      <c r="B34" s="22" t="s">
        <v>103</v>
      </c>
      <c r="C34" s="23" t="s">
        <v>104</v>
      </c>
      <c r="D34" s="1"/>
      <c r="E34" s="46"/>
      <c r="F34" s="1"/>
      <c r="G34" s="46"/>
      <c r="H34" s="1"/>
      <c r="I34" s="46"/>
      <c r="J34" s="1"/>
      <c r="K34" s="2"/>
      <c r="L34" s="1"/>
      <c r="M34" s="2"/>
      <c r="N34" s="1"/>
      <c r="O34" s="1"/>
      <c r="P34" s="2"/>
      <c r="Q34" s="1"/>
      <c r="R34" s="46"/>
      <c r="S34" s="1"/>
      <c r="T34" s="2"/>
      <c r="U34" s="1"/>
      <c r="V34" s="46"/>
      <c r="W34" s="1"/>
      <c r="X34" s="46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/>
      <c r="AJ34" s="2">
        <v>25.98</v>
      </c>
      <c r="AK34" s="2"/>
      <c r="AL34" s="1"/>
      <c r="AM34" s="2"/>
      <c r="AN34" s="2"/>
      <c r="AO34" s="40">
        <f t="shared" si="1"/>
        <v>25.98</v>
      </c>
      <c r="AP34" s="40">
        <f t="shared" si="1"/>
        <v>0</v>
      </c>
      <c r="AQ34" s="1"/>
      <c r="AR34" s="2"/>
      <c r="AS34" s="1"/>
      <c r="AT34" s="2"/>
      <c r="AU34" s="1"/>
      <c r="AV34" s="2"/>
      <c r="AW34" s="1"/>
      <c r="AX34" s="2"/>
      <c r="AY34" s="1">
        <f t="shared" si="2"/>
        <v>0</v>
      </c>
      <c r="AZ34" s="2">
        <f t="shared" si="2"/>
        <v>0</v>
      </c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2"/>
      <c r="BU34" s="1"/>
      <c r="BV34" s="1"/>
      <c r="BW34" s="2"/>
      <c r="BX34" s="1"/>
      <c r="BY34" s="1"/>
      <c r="BZ34" s="2"/>
      <c r="CA34" s="1"/>
      <c r="CB34" s="2"/>
      <c r="CC34" s="1"/>
      <c r="CD34" s="38"/>
      <c r="CE34" s="1"/>
      <c r="CF34" s="38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1"/>
      <c r="CV34" s="2"/>
      <c r="CW34" s="46">
        <f t="shared" si="0"/>
        <v>0</v>
      </c>
    </row>
    <row r="35" spans="1:101" ht="31.5" x14ac:dyDescent="0.25">
      <c r="A35" s="34">
        <v>26</v>
      </c>
      <c r="B35" s="22" t="s">
        <v>105</v>
      </c>
      <c r="C35" s="23" t="s">
        <v>106</v>
      </c>
      <c r="D35" s="1">
        <f>-10-1</f>
        <v>-11</v>
      </c>
      <c r="E35" s="46">
        <f>-237.97+54747.6+114420.6</f>
        <v>168930.23</v>
      </c>
      <c r="F35" s="1"/>
      <c r="G35" s="46"/>
      <c r="H35" s="1">
        <v>21</v>
      </c>
      <c r="I35" s="46">
        <f>866824.62-18460.71</f>
        <v>848363.91</v>
      </c>
      <c r="J35" s="1">
        <v>1</v>
      </c>
      <c r="K35" s="2">
        <v>-114420.6</v>
      </c>
      <c r="L35" s="1"/>
      <c r="M35" s="2"/>
      <c r="N35" s="1">
        <v>-12</v>
      </c>
      <c r="O35" s="1"/>
      <c r="P35" s="2">
        <v>-54747.6</v>
      </c>
      <c r="Q35" s="1"/>
      <c r="R35" s="49"/>
      <c r="S35" s="1"/>
      <c r="T35" s="2"/>
      <c r="U35" s="1"/>
      <c r="V35" s="46"/>
      <c r="W35" s="1"/>
      <c r="X35" s="46"/>
      <c r="Y35" s="1"/>
      <c r="Z35" s="2"/>
      <c r="AA35" s="1"/>
      <c r="AB35" s="1"/>
      <c r="AC35" s="2"/>
      <c r="AD35" s="1"/>
      <c r="AE35" s="1"/>
      <c r="AF35" s="2"/>
      <c r="AG35" s="1">
        <v>-7967</v>
      </c>
      <c r="AH35" s="2">
        <v>-9145930.0700000003</v>
      </c>
      <c r="AI35" s="1"/>
      <c r="AJ35" s="2"/>
      <c r="AK35" s="2"/>
      <c r="AL35" s="1"/>
      <c r="AM35" s="2"/>
      <c r="AN35" s="2"/>
      <c r="AO35" s="40">
        <f t="shared" si="1"/>
        <v>0</v>
      </c>
      <c r="AP35" s="40">
        <f t="shared" si="1"/>
        <v>0</v>
      </c>
      <c r="AQ35" s="1"/>
      <c r="AR35" s="2"/>
      <c r="AS35" s="1">
        <v>0</v>
      </c>
      <c r="AT35" s="2">
        <v>-135.76</v>
      </c>
      <c r="AU35" s="1"/>
      <c r="AV35" s="2">
        <v>-36933.910000000003</v>
      </c>
      <c r="AW35" s="1"/>
      <c r="AX35" s="2"/>
      <c r="AY35" s="1">
        <f t="shared" si="2"/>
        <v>0</v>
      </c>
      <c r="AZ35" s="2">
        <f t="shared" si="2"/>
        <v>0</v>
      </c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>
        <v>-190</v>
      </c>
      <c r="BT35" s="2">
        <f>-248439.79+0.01</f>
        <v>-248439.78</v>
      </c>
      <c r="BU35" s="1"/>
      <c r="BV35" s="1"/>
      <c r="BW35" s="2"/>
      <c r="BX35" s="1"/>
      <c r="BY35" s="1"/>
      <c r="BZ35" s="2"/>
      <c r="CA35" s="1"/>
      <c r="CB35" s="2"/>
      <c r="CC35" s="1"/>
      <c r="CD35" s="38"/>
      <c r="CE35" s="1"/>
      <c r="CF35" s="38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1"/>
      <c r="CV35" s="2"/>
      <c r="CW35" s="46">
        <f t="shared" si="0"/>
        <v>-8583313.5800000001</v>
      </c>
    </row>
    <row r="36" spans="1:101" x14ac:dyDescent="0.25">
      <c r="A36" s="34">
        <v>27</v>
      </c>
      <c r="B36" s="22" t="s">
        <v>107</v>
      </c>
      <c r="C36" s="23" t="s">
        <v>108</v>
      </c>
      <c r="D36" s="1">
        <f>4+248+2</f>
        <v>254</v>
      </c>
      <c r="E36" s="46">
        <f>-547.25+6428655.09+49793.8+684326.6</f>
        <v>7162228.2399999993</v>
      </c>
      <c r="F36" s="1">
        <v>23</v>
      </c>
      <c r="G36" s="46">
        <v>3533065.87</v>
      </c>
      <c r="H36" s="1">
        <f>-2+4</f>
        <v>2</v>
      </c>
      <c r="I36" s="46">
        <f>-993.54+215866.04</f>
        <v>214872.5</v>
      </c>
      <c r="J36" s="1">
        <v>-2</v>
      </c>
      <c r="K36" s="2">
        <v>-684326.6</v>
      </c>
      <c r="L36" s="1"/>
      <c r="M36" s="2"/>
      <c r="N36" s="1">
        <v>-2</v>
      </c>
      <c r="O36" s="1"/>
      <c r="P36" s="2">
        <v>-49793.8</v>
      </c>
      <c r="Q36" s="1"/>
      <c r="R36" s="49"/>
      <c r="S36" s="1"/>
      <c r="T36" s="2"/>
      <c r="U36" s="1"/>
      <c r="V36" s="46"/>
      <c r="W36" s="1"/>
      <c r="X36" s="46"/>
      <c r="Y36" s="1"/>
      <c r="Z36" s="2"/>
      <c r="AA36" s="1"/>
      <c r="AB36" s="1"/>
      <c r="AC36" s="2"/>
      <c r="AD36" s="1"/>
      <c r="AE36" s="1"/>
      <c r="AF36" s="2"/>
      <c r="AG36" s="1">
        <v>-957</v>
      </c>
      <c r="AH36" s="2">
        <v>-3033970</v>
      </c>
      <c r="AI36" s="1"/>
      <c r="AJ36" s="2"/>
      <c r="AK36" s="2"/>
      <c r="AL36" s="1"/>
      <c r="AM36" s="2"/>
      <c r="AN36" s="2"/>
      <c r="AO36" s="40">
        <f t="shared" si="1"/>
        <v>0</v>
      </c>
      <c r="AP36" s="40">
        <f t="shared" si="1"/>
        <v>0</v>
      </c>
      <c r="AQ36" s="1">
        <v>2516</v>
      </c>
      <c r="AR36" s="2">
        <v>2120572.27</v>
      </c>
      <c r="AS36" s="1">
        <v>879</v>
      </c>
      <c r="AT36" s="2">
        <v>387757.77</v>
      </c>
      <c r="AU36" s="1">
        <v>831</v>
      </c>
      <c r="AV36" s="2">
        <v>977494.96</v>
      </c>
      <c r="AW36" s="1"/>
      <c r="AX36" s="2"/>
      <c r="AY36" s="1">
        <f t="shared" si="2"/>
        <v>0</v>
      </c>
      <c r="AZ36" s="2">
        <f t="shared" si="2"/>
        <v>0</v>
      </c>
      <c r="BA36" s="1"/>
      <c r="BB36" s="2"/>
      <c r="BC36" s="1"/>
      <c r="BD36" s="2"/>
      <c r="BE36" s="1"/>
      <c r="BF36" s="2"/>
      <c r="BG36" s="1"/>
      <c r="BH36" s="2"/>
      <c r="BI36" s="1">
        <v>-515</v>
      </c>
      <c r="BJ36" s="2">
        <v>-698093.1</v>
      </c>
      <c r="BK36" s="1">
        <v>-3</v>
      </c>
      <c r="BL36" s="2">
        <v>-9502.2000000000007</v>
      </c>
      <c r="BM36" s="1">
        <v>-2</v>
      </c>
      <c r="BN36" s="2">
        <v>-2391.8000000000002</v>
      </c>
      <c r="BO36" s="1">
        <v>-12</v>
      </c>
      <c r="BP36" s="2">
        <v>-31910.400000000001</v>
      </c>
      <c r="BQ36" s="1">
        <v>-498</v>
      </c>
      <c r="BR36" s="2">
        <v>-654288.69999999995</v>
      </c>
      <c r="BS36" s="1">
        <v>28</v>
      </c>
      <c r="BT36" s="2">
        <v>59407.120000000032</v>
      </c>
      <c r="BU36" s="1"/>
      <c r="BV36" s="1"/>
      <c r="BW36" s="2"/>
      <c r="BX36" s="1"/>
      <c r="BY36" s="1"/>
      <c r="BZ36" s="2">
        <v>24344409.280000001</v>
      </c>
      <c r="CA36" s="1"/>
      <c r="CB36" s="2"/>
      <c r="CC36" s="1"/>
      <c r="CD36" s="38"/>
      <c r="CE36" s="1"/>
      <c r="CF36" s="38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>
        <f>6134+300</f>
        <v>6434</v>
      </c>
      <c r="CR36" s="2">
        <f>1835955.6+442282.94</f>
        <v>2278238.54</v>
      </c>
      <c r="CS36" s="1"/>
      <c r="CT36" s="2"/>
      <c r="CU36" s="1"/>
      <c r="CV36" s="2"/>
      <c r="CW36" s="46">
        <f t="shared" si="0"/>
        <v>36611863.049999997</v>
      </c>
    </row>
    <row r="37" spans="1:101" ht="31.5" x14ac:dyDescent="0.25">
      <c r="A37" s="34">
        <v>28</v>
      </c>
      <c r="B37" s="25" t="s">
        <v>109</v>
      </c>
      <c r="C37" s="26" t="s">
        <v>110</v>
      </c>
      <c r="D37" s="1"/>
      <c r="E37" s="46"/>
      <c r="F37" s="1"/>
      <c r="G37" s="46"/>
      <c r="H37" s="1"/>
      <c r="I37" s="46"/>
      <c r="J37" s="1"/>
      <c r="K37" s="2"/>
      <c r="L37" s="1"/>
      <c r="M37" s="2"/>
      <c r="N37" s="1"/>
      <c r="O37" s="1"/>
      <c r="P37" s="2"/>
      <c r="Q37" s="1"/>
      <c r="R37" s="46"/>
      <c r="S37" s="1"/>
      <c r="T37" s="2"/>
      <c r="U37" s="1"/>
      <c r="V37" s="46"/>
      <c r="W37" s="1">
        <v>-2</v>
      </c>
      <c r="X37" s="46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40">
        <f t="shared" si="1"/>
        <v>0</v>
      </c>
      <c r="AP37" s="40">
        <f t="shared" si="1"/>
        <v>0</v>
      </c>
      <c r="AQ37" s="1"/>
      <c r="AR37" s="2"/>
      <c r="AS37" s="1"/>
      <c r="AT37" s="2"/>
      <c r="AU37" s="1"/>
      <c r="AV37" s="2"/>
      <c r="AW37" s="1"/>
      <c r="AX37" s="2">
        <v>-39437.68</v>
      </c>
      <c r="AY37" s="1">
        <f t="shared" si="2"/>
        <v>0</v>
      </c>
      <c r="AZ37" s="2">
        <f t="shared" si="2"/>
        <v>0</v>
      </c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2"/>
      <c r="BU37" s="1"/>
      <c r="BV37" s="1"/>
      <c r="BW37" s="2"/>
      <c r="BX37" s="1"/>
      <c r="BY37" s="1"/>
      <c r="BZ37" s="2"/>
      <c r="CA37" s="1"/>
      <c r="CB37" s="2"/>
      <c r="CC37" s="1"/>
      <c r="CD37" s="38"/>
      <c r="CE37" s="1"/>
      <c r="CF37" s="38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1"/>
      <c r="CV37" s="2"/>
      <c r="CW37" s="46">
        <f t="shared" si="0"/>
        <v>-39437.68</v>
      </c>
    </row>
    <row r="38" spans="1:101" x14ac:dyDescent="0.25">
      <c r="A38" s="34">
        <v>29</v>
      </c>
      <c r="B38" s="22" t="s">
        <v>111</v>
      </c>
      <c r="C38" s="23" t="s">
        <v>112</v>
      </c>
      <c r="D38" s="1">
        <v>-335</v>
      </c>
      <c r="E38" s="46"/>
      <c r="F38" s="1"/>
      <c r="G38" s="46"/>
      <c r="H38" s="1"/>
      <c r="I38" s="46"/>
      <c r="J38" s="1"/>
      <c r="K38" s="2"/>
      <c r="L38" s="1"/>
      <c r="M38" s="2"/>
      <c r="N38" s="1"/>
      <c r="O38" s="1"/>
      <c r="P38" s="2"/>
      <c r="Q38" s="1"/>
      <c r="R38" s="49"/>
      <c r="S38" s="1"/>
      <c r="T38" s="2"/>
      <c r="U38" s="1"/>
      <c r="V38" s="46"/>
      <c r="W38" s="1"/>
      <c r="X38" s="46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40">
        <f t="shared" si="1"/>
        <v>0</v>
      </c>
      <c r="AP38" s="40">
        <f t="shared" si="1"/>
        <v>0</v>
      </c>
      <c r="AQ38" s="1"/>
      <c r="AR38" s="2"/>
      <c r="AS38" s="1"/>
      <c r="AT38" s="2"/>
      <c r="AU38" s="1"/>
      <c r="AV38" s="2"/>
      <c r="AW38" s="1"/>
      <c r="AX38" s="2"/>
      <c r="AY38" s="1">
        <f t="shared" si="2"/>
        <v>0</v>
      </c>
      <c r="AZ38" s="2">
        <f t="shared" si="2"/>
        <v>0</v>
      </c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2"/>
      <c r="BU38" s="1"/>
      <c r="BV38" s="1"/>
      <c r="BW38" s="2"/>
      <c r="BX38" s="1"/>
      <c r="BY38" s="1"/>
      <c r="BZ38" s="2"/>
      <c r="CA38" s="1"/>
      <c r="CB38" s="2"/>
      <c r="CC38" s="1"/>
      <c r="CD38" s="38"/>
      <c r="CE38" s="1"/>
      <c r="CF38" s="38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1"/>
      <c r="CV38" s="2"/>
      <c r="CW38" s="46">
        <f t="shared" si="0"/>
        <v>0</v>
      </c>
    </row>
    <row r="39" spans="1:101" x14ac:dyDescent="0.25">
      <c r="A39" s="34">
        <v>30</v>
      </c>
      <c r="B39" s="22" t="s">
        <v>113</v>
      </c>
      <c r="C39" s="23" t="s">
        <v>114</v>
      </c>
      <c r="D39" s="1">
        <v>310</v>
      </c>
      <c r="E39" s="46">
        <v>-6073.5</v>
      </c>
      <c r="F39" s="1"/>
      <c r="G39" s="46"/>
      <c r="H39" s="1"/>
      <c r="I39" s="46"/>
      <c r="J39" s="1"/>
      <c r="K39" s="2"/>
      <c r="L39" s="1"/>
      <c r="M39" s="2"/>
      <c r="N39" s="1"/>
      <c r="O39" s="1"/>
      <c r="P39" s="2"/>
      <c r="Q39" s="1">
        <v>20</v>
      </c>
      <c r="R39" s="49">
        <v>181453.66</v>
      </c>
      <c r="S39" s="1"/>
      <c r="T39" s="2"/>
      <c r="U39" s="1"/>
      <c r="V39" s="46"/>
      <c r="W39" s="1"/>
      <c r="X39" s="46"/>
      <c r="Y39" s="1">
        <v>-1</v>
      </c>
      <c r="Z39" s="2">
        <v>-3909.66</v>
      </c>
      <c r="AA39" s="1"/>
      <c r="AB39" s="1"/>
      <c r="AC39" s="2"/>
      <c r="AD39" s="1"/>
      <c r="AE39" s="1"/>
      <c r="AF39" s="2"/>
      <c r="AG39" s="1">
        <v>-1897</v>
      </c>
      <c r="AH39" s="2">
        <v>-2916615.42</v>
      </c>
      <c r="AI39" s="1"/>
      <c r="AJ39" s="2"/>
      <c r="AK39" s="2"/>
      <c r="AL39" s="1"/>
      <c r="AM39" s="2"/>
      <c r="AN39" s="2"/>
      <c r="AO39" s="40">
        <f t="shared" si="1"/>
        <v>0</v>
      </c>
      <c r="AP39" s="40">
        <f t="shared" si="1"/>
        <v>0</v>
      </c>
      <c r="AQ39" s="1"/>
      <c r="AR39" s="2"/>
      <c r="AS39" s="1">
        <v>1919</v>
      </c>
      <c r="AT39" s="2">
        <v>740992.89</v>
      </c>
      <c r="AU39" s="1">
        <v>431</v>
      </c>
      <c r="AV39" s="2">
        <v>488685.42</v>
      </c>
      <c r="AW39" s="1"/>
      <c r="AX39" s="2"/>
      <c r="AY39" s="1">
        <f t="shared" si="2"/>
        <v>0</v>
      </c>
      <c r="AZ39" s="2">
        <f t="shared" si="2"/>
        <v>0</v>
      </c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2"/>
      <c r="BU39" s="1"/>
      <c r="BV39" s="1"/>
      <c r="BW39" s="2"/>
      <c r="BX39" s="1"/>
      <c r="BY39" s="1"/>
      <c r="BZ39" s="2"/>
      <c r="CA39" s="1"/>
      <c r="CB39" s="2"/>
      <c r="CC39" s="1"/>
      <c r="CD39" s="38"/>
      <c r="CE39" s="1"/>
      <c r="CF39" s="38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1"/>
      <c r="CV39" s="2"/>
      <c r="CW39" s="46">
        <f t="shared" si="0"/>
        <v>-1515466.6099999999</v>
      </c>
    </row>
    <row r="40" spans="1:101" x14ac:dyDescent="0.25">
      <c r="A40" s="34">
        <v>31</v>
      </c>
      <c r="B40" s="22" t="s">
        <v>115</v>
      </c>
      <c r="C40" s="23" t="s">
        <v>116</v>
      </c>
      <c r="D40" s="1"/>
      <c r="E40" s="46">
        <v>-13757.09</v>
      </c>
      <c r="F40" s="1"/>
      <c r="G40" s="46"/>
      <c r="H40" s="1"/>
      <c r="I40" s="46"/>
      <c r="J40" s="1"/>
      <c r="K40" s="2"/>
      <c r="L40" s="1"/>
      <c r="M40" s="2"/>
      <c r="N40" s="1"/>
      <c r="O40" s="1"/>
      <c r="P40" s="2"/>
      <c r="Q40" s="1"/>
      <c r="R40" s="49"/>
      <c r="S40" s="1"/>
      <c r="T40" s="2"/>
      <c r="U40" s="1">
        <v>-8</v>
      </c>
      <c r="V40" s="46"/>
      <c r="W40" s="1"/>
      <c r="X40" s="46"/>
      <c r="Y40" s="1"/>
      <c r="Z40" s="2"/>
      <c r="AA40" s="1"/>
      <c r="AB40" s="1"/>
      <c r="AC40" s="2"/>
      <c r="AD40" s="1"/>
      <c r="AE40" s="1"/>
      <c r="AF40" s="2"/>
      <c r="AG40" s="1">
        <v>521</v>
      </c>
      <c r="AH40" s="2">
        <v>310396.36</v>
      </c>
      <c r="AI40" s="1"/>
      <c r="AJ40" s="2"/>
      <c r="AK40" s="2"/>
      <c r="AL40" s="1"/>
      <c r="AM40" s="2"/>
      <c r="AN40" s="2"/>
      <c r="AO40" s="40">
        <f t="shared" si="1"/>
        <v>0</v>
      </c>
      <c r="AP40" s="40">
        <f t="shared" si="1"/>
        <v>0</v>
      </c>
      <c r="AQ40" s="1"/>
      <c r="AR40" s="2"/>
      <c r="AS40" s="1">
        <v>-1458</v>
      </c>
      <c r="AT40" s="2">
        <v>-543606.06000000006</v>
      </c>
      <c r="AU40" s="1"/>
      <c r="AV40" s="2"/>
      <c r="AW40" s="1"/>
      <c r="AX40" s="2"/>
      <c r="AY40" s="1">
        <f t="shared" si="2"/>
        <v>-4363</v>
      </c>
      <c r="AZ40" s="2">
        <f t="shared" si="2"/>
        <v>-13818977.649999999</v>
      </c>
      <c r="BA40" s="1">
        <v>-4363</v>
      </c>
      <c r="BB40" s="2">
        <v>-13818977.649999999</v>
      </c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2"/>
      <c r="BU40" s="1"/>
      <c r="BV40" s="1"/>
      <c r="BW40" s="2"/>
      <c r="BX40" s="1"/>
      <c r="BY40" s="1"/>
      <c r="BZ40" s="2"/>
      <c r="CA40" s="1"/>
      <c r="CB40" s="2"/>
      <c r="CC40" s="1"/>
      <c r="CD40" s="38"/>
      <c r="CE40" s="1"/>
      <c r="CF40" s="38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1"/>
      <c r="CV40" s="2"/>
      <c r="CW40" s="46">
        <f t="shared" si="0"/>
        <v>-14065944.439999999</v>
      </c>
    </row>
    <row r="41" spans="1:101" ht="31.5" x14ac:dyDescent="0.25">
      <c r="A41" s="34">
        <v>32</v>
      </c>
      <c r="B41" s="22" t="s">
        <v>117</v>
      </c>
      <c r="C41" s="23" t="s">
        <v>118</v>
      </c>
      <c r="D41" s="1">
        <v>-35</v>
      </c>
      <c r="E41" s="46">
        <v>-1653.49</v>
      </c>
      <c r="F41" s="1"/>
      <c r="G41" s="46"/>
      <c r="H41" s="1">
        <v>2</v>
      </c>
      <c r="I41" s="46">
        <v>-1009.51</v>
      </c>
      <c r="J41" s="1"/>
      <c r="K41" s="2"/>
      <c r="L41" s="1"/>
      <c r="M41" s="2"/>
      <c r="N41" s="1"/>
      <c r="O41" s="1"/>
      <c r="P41" s="2"/>
      <c r="Q41" s="1"/>
      <c r="R41" s="49"/>
      <c r="S41" s="1"/>
      <c r="T41" s="2"/>
      <c r="U41" s="1"/>
      <c r="V41" s="46"/>
      <c r="W41" s="1"/>
      <c r="X41" s="46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40">
        <f t="shared" si="1"/>
        <v>0</v>
      </c>
      <c r="AP41" s="40">
        <f t="shared" si="1"/>
        <v>0</v>
      </c>
      <c r="AQ41" s="1"/>
      <c r="AR41" s="2"/>
      <c r="AS41" s="1">
        <v>-463</v>
      </c>
      <c r="AT41" s="2">
        <v>-193755.29</v>
      </c>
      <c r="AU41" s="1">
        <v>-112</v>
      </c>
      <c r="AV41" s="2">
        <v>-94275.53</v>
      </c>
      <c r="AW41" s="1"/>
      <c r="AX41" s="2"/>
      <c r="AY41" s="1">
        <f t="shared" si="2"/>
        <v>0</v>
      </c>
      <c r="AZ41" s="2">
        <f t="shared" si="2"/>
        <v>0</v>
      </c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2"/>
      <c r="BU41" s="1"/>
      <c r="BV41" s="1"/>
      <c r="BW41" s="2"/>
      <c r="BX41" s="1"/>
      <c r="BY41" s="1"/>
      <c r="BZ41" s="2"/>
      <c r="CA41" s="1"/>
      <c r="CB41" s="2"/>
      <c r="CC41" s="1"/>
      <c r="CD41" s="38"/>
      <c r="CE41" s="1"/>
      <c r="CF41" s="38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1"/>
      <c r="CV41" s="2"/>
      <c r="CW41" s="46">
        <f t="shared" si="0"/>
        <v>-290693.82</v>
      </c>
    </row>
    <row r="42" spans="1:101" x14ac:dyDescent="0.25">
      <c r="A42" s="34">
        <v>33</v>
      </c>
      <c r="B42" s="22" t="s">
        <v>119</v>
      </c>
      <c r="C42" s="23" t="s">
        <v>120</v>
      </c>
      <c r="D42" s="1"/>
      <c r="E42" s="46">
        <v>-1783.17</v>
      </c>
      <c r="F42" s="1">
        <v>-5</v>
      </c>
      <c r="G42" s="46">
        <f>-971.03-9806892.75+971.03</f>
        <v>-9806892.75</v>
      </c>
      <c r="H42" s="1"/>
      <c r="I42" s="46"/>
      <c r="J42" s="1"/>
      <c r="K42" s="2"/>
      <c r="L42" s="1"/>
      <c r="M42" s="2"/>
      <c r="N42" s="1"/>
      <c r="O42" s="1"/>
      <c r="P42" s="2"/>
      <c r="Q42" s="1"/>
      <c r="R42" s="46"/>
      <c r="S42" s="1"/>
      <c r="T42" s="2"/>
      <c r="U42" s="1">
        <v>-30</v>
      </c>
      <c r="V42" s="46"/>
      <c r="W42" s="1"/>
      <c r="X42" s="46"/>
      <c r="Y42" s="1"/>
      <c r="Z42" s="2"/>
      <c r="AA42" s="1"/>
      <c r="AB42" s="1"/>
      <c r="AC42" s="2"/>
      <c r="AD42" s="1"/>
      <c r="AE42" s="1"/>
      <c r="AF42" s="2"/>
      <c r="AG42" s="1">
        <v>-1310</v>
      </c>
      <c r="AH42" s="2">
        <v>-5809161.0300000003</v>
      </c>
      <c r="AI42" s="1"/>
      <c r="AJ42" s="2"/>
      <c r="AK42" s="2"/>
      <c r="AL42" s="1"/>
      <c r="AM42" s="2"/>
      <c r="AN42" s="2"/>
      <c r="AO42" s="40">
        <f t="shared" si="1"/>
        <v>0</v>
      </c>
      <c r="AP42" s="40">
        <f t="shared" si="1"/>
        <v>0</v>
      </c>
      <c r="AQ42" s="1"/>
      <c r="AR42" s="2"/>
      <c r="AS42" s="1">
        <v>-443</v>
      </c>
      <c r="AT42" s="2">
        <v>-249441.3</v>
      </c>
      <c r="AU42" s="1">
        <v>-2034</v>
      </c>
      <c r="AV42" s="2">
        <v>-3211580.3</v>
      </c>
      <c r="AW42" s="1"/>
      <c r="AX42" s="2"/>
      <c r="AY42" s="1">
        <f t="shared" si="2"/>
        <v>-7965</v>
      </c>
      <c r="AZ42" s="2">
        <f t="shared" si="2"/>
        <v>-25228437.68</v>
      </c>
      <c r="BA42" s="1">
        <v>-7965</v>
      </c>
      <c r="BB42" s="2">
        <v>-25228437.68</v>
      </c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2"/>
      <c r="BU42" s="1"/>
      <c r="BV42" s="1"/>
      <c r="BW42" s="2"/>
      <c r="BX42" s="1"/>
      <c r="BY42" s="1"/>
      <c r="BZ42" s="2"/>
      <c r="CA42" s="1"/>
      <c r="CB42" s="2"/>
      <c r="CC42" s="1"/>
      <c r="CD42" s="38"/>
      <c r="CE42" s="1"/>
      <c r="CF42" s="38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1"/>
      <c r="CV42" s="2"/>
      <c r="CW42" s="46">
        <f t="shared" si="0"/>
        <v>-44307296.230000004</v>
      </c>
    </row>
    <row r="43" spans="1:101" ht="31.5" x14ac:dyDescent="0.25">
      <c r="A43" s="34">
        <v>34</v>
      </c>
      <c r="B43" s="22" t="s">
        <v>121</v>
      </c>
      <c r="C43" s="23" t="s">
        <v>122</v>
      </c>
      <c r="D43" s="1">
        <v>-2</v>
      </c>
      <c r="E43" s="51"/>
      <c r="F43" s="1"/>
      <c r="G43" s="46"/>
      <c r="H43" s="1"/>
      <c r="I43" s="46"/>
      <c r="J43" s="1"/>
      <c r="K43" s="2"/>
      <c r="L43" s="1"/>
      <c r="M43" s="2"/>
      <c r="N43" s="1"/>
      <c r="O43" s="1"/>
      <c r="P43" s="2"/>
      <c r="Q43" s="1"/>
      <c r="R43" s="46"/>
      <c r="S43" s="1"/>
      <c r="T43" s="2"/>
      <c r="U43" s="1"/>
      <c r="V43" s="46"/>
      <c r="W43" s="1"/>
      <c r="X43" s="46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40">
        <f t="shared" si="1"/>
        <v>0</v>
      </c>
      <c r="AP43" s="40">
        <f t="shared" si="1"/>
        <v>0</v>
      </c>
      <c r="AQ43" s="1"/>
      <c r="AR43" s="2"/>
      <c r="AS43" s="1"/>
      <c r="AT43" s="2"/>
      <c r="AU43" s="1"/>
      <c r="AV43" s="2"/>
      <c r="AW43" s="1"/>
      <c r="AX43" s="2"/>
      <c r="AY43" s="1">
        <f t="shared" si="2"/>
        <v>0</v>
      </c>
      <c r="AZ43" s="2">
        <f t="shared" si="2"/>
        <v>0</v>
      </c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2"/>
      <c r="BU43" s="1"/>
      <c r="BV43" s="1"/>
      <c r="BW43" s="2"/>
      <c r="BX43" s="1"/>
      <c r="BY43" s="1"/>
      <c r="BZ43" s="2"/>
      <c r="CA43" s="1"/>
      <c r="CB43" s="2"/>
      <c r="CC43" s="1"/>
      <c r="CD43" s="38"/>
      <c r="CE43" s="1"/>
      <c r="CF43" s="38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1"/>
      <c r="CV43" s="2"/>
      <c r="CW43" s="46">
        <f t="shared" si="0"/>
        <v>0</v>
      </c>
    </row>
    <row r="44" spans="1:101" ht="31.5" x14ac:dyDescent="0.25">
      <c r="A44" s="34">
        <v>35</v>
      </c>
      <c r="B44" s="25" t="s">
        <v>123</v>
      </c>
      <c r="C44" s="26" t="s">
        <v>124</v>
      </c>
      <c r="D44" s="1"/>
      <c r="E44" s="46"/>
      <c r="F44" s="1"/>
      <c r="G44" s="46"/>
      <c r="H44" s="1"/>
      <c r="I44" s="46"/>
      <c r="J44" s="1"/>
      <c r="K44" s="2"/>
      <c r="L44" s="1"/>
      <c r="M44" s="2"/>
      <c r="N44" s="1"/>
      <c r="O44" s="1"/>
      <c r="P44" s="2"/>
      <c r="Q44" s="1"/>
      <c r="R44" s="46"/>
      <c r="S44" s="1"/>
      <c r="T44" s="2"/>
      <c r="U44" s="1"/>
      <c r="V44" s="46"/>
      <c r="W44" s="1"/>
      <c r="X44" s="46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40">
        <f t="shared" si="1"/>
        <v>0</v>
      </c>
      <c r="AP44" s="40">
        <f t="shared" si="1"/>
        <v>0</v>
      </c>
      <c r="AQ44" s="1"/>
      <c r="AR44" s="2"/>
      <c r="AS44" s="1"/>
      <c r="AT44" s="2"/>
      <c r="AU44" s="1"/>
      <c r="AV44" s="2"/>
      <c r="AW44" s="1"/>
      <c r="AX44" s="2"/>
      <c r="AY44" s="1">
        <f t="shared" si="2"/>
        <v>0</v>
      </c>
      <c r="AZ44" s="2">
        <f t="shared" si="2"/>
        <v>0</v>
      </c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2"/>
      <c r="BU44" s="1"/>
      <c r="BV44" s="1"/>
      <c r="BW44" s="2"/>
      <c r="BX44" s="1"/>
      <c r="BY44" s="1"/>
      <c r="BZ44" s="2"/>
      <c r="CA44" s="1"/>
      <c r="CB44" s="2"/>
      <c r="CC44" s="1"/>
      <c r="CD44" s="38"/>
      <c r="CE44" s="1"/>
      <c r="CF44" s="38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1"/>
      <c r="CV44" s="2"/>
      <c r="CW44" s="46">
        <f t="shared" si="0"/>
        <v>0</v>
      </c>
    </row>
    <row r="45" spans="1:101" x14ac:dyDescent="0.25">
      <c r="A45" s="34">
        <v>36</v>
      </c>
      <c r="B45" s="25" t="s">
        <v>125</v>
      </c>
      <c r="C45" s="26" t="s">
        <v>126</v>
      </c>
      <c r="D45" s="1"/>
      <c r="E45" s="46"/>
      <c r="F45" s="1"/>
      <c r="G45" s="46"/>
      <c r="H45" s="1"/>
      <c r="I45" s="46"/>
      <c r="J45" s="1"/>
      <c r="K45" s="2"/>
      <c r="L45" s="1"/>
      <c r="M45" s="2"/>
      <c r="N45" s="1"/>
      <c r="O45" s="1"/>
      <c r="P45" s="2"/>
      <c r="Q45" s="1"/>
      <c r="R45" s="46"/>
      <c r="S45" s="1"/>
      <c r="T45" s="2"/>
      <c r="U45" s="1"/>
      <c r="V45" s="46"/>
      <c r="W45" s="1"/>
      <c r="X45" s="46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40">
        <f t="shared" si="1"/>
        <v>0</v>
      </c>
      <c r="AP45" s="40">
        <f t="shared" si="1"/>
        <v>0</v>
      </c>
      <c r="AQ45" s="1"/>
      <c r="AR45" s="2"/>
      <c r="AS45" s="1"/>
      <c r="AT45" s="2"/>
      <c r="AU45" s="1"/>
      <c r="AV45" s="2"/>
      <c r="AW45" s="1"/>
      <c r="AX45" s="2"/>
      <c r="AY45" s="1">
        <f t="shared" si="2"/>
        <v>0</v>
      </c>
      <c r="AZ45" s="2">
        <f t="shared" si="2"/>
        <v>0</v>
      </c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2"/>
      <c r="BU45" s="1"/>
      <c r="BV45" s="1"/>
      <c r="BW45" s="2"/>
      <c r="BX45" s="1"/>
      <c r="BY45" s="1"/>
      <c r="BZ45" s="2"/>
      <c r="CA45" s="1"/>
      <c r="CB45" s="2"/>
      <c r="CC45" s="1"/>
      <c r="CD45" s="38"/>
      <c r="CE45" s="1"/>
      <c r="CF45" s="38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1"/>
      <c r="CV45" s="2"/>
      <c r="CW45" s="46">
        <f t="shared" si="0"/>
        <v>0</v>
      </c>
    </row>
    <row r="46" spans="1:101" x14ac:dyDescent="0.25">
      <c r="A46" s="34">
        <v>37</v>
      </c>
      <c r="B46" s="22" t="s">
        <v>127</v>
      </c>
      <c r="C46" s="23" t="s">
        <v>128</v>
      </c>
      <c r="D46" s="1"/>
      <c r="E46" s="46"/>
      <c r="F46" s="1"/>
      <c r="G46" s="46"/>
      <c r="H46" s="1"/>
      <c r="I46" s="46"/>
      <c r="J46" s="1"/>
      <c r="K46" s="2"/>
      <c r="L46" s="1"/>
      <c r="M46" s="2"/>
      <c r="N46" s="1"/>
      <c r="O46" s="1"/>
      <c r="P46" s="2"/>
      <c r="Q46" s="1"/>
      <c r="R46" s="46"/>
      <c r="S46" s="1"/>
      <c r="T46" s="2"/>
      <c r="U46" s="1"/>
      <c r="V46" s="46"/>
      <c r="W46" s="1"/>
      <c r="X46" s="46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40">
        <f t="shared" si="1"/>
        <v>0</v>
      </c>
      <c r="AP46" s="40">
        <f t="shared" si="1"/>
        <v>0</v>
      </c>
      <c r="AQ46" s="1"/>
      <c r="AR46" s="2"/>
      <c r="AS46" s="1"/>
      <c r="AT46" s="2"/>
      <c r="AU46" s="1"/>
      <c r="AV46" s="2"/>
      <c r="AW46" s="1"/>
      <c r="AX46" s="2"/>
      <c r="AY46" s="1">
        <f t="shared" si="2"/>
        <v>0</v>
      </c>
      <c r="AZ46" s="2">
        <f t="shared" si="2"/>
        <v>0</v>
      </c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2"/>
      <c r="BU46" s="1"/>
      <c r="BV46" s="1"/>
      <c r="BW46" s="2"/>
      <c r="BX46" s="1"/>
      <c r="BY46" s="1"/>
      <c r="BZ46" s="2"/>
      <c r="CA46" s="1"/>
      <c r="CB46" s="2"/>
      <c r="CC46" s="1"/>
      <c r="CD46" s="38"/>
      <c r="CE46" s="1"/>
      <c r="CF46" s="38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/>
      <c r="CR46" s="2"/>
      <c r="CS46" s="1">
        <v>-1949</v>
      </c>
      <c r="CT46" s="2">
        <v>3347401.1</v>
      </c>
      <c r="CU46" s="1">
        <v>-28</v>
      </c>
      <c r="CV46" s="2">
        <v>-1662595.2</v>
      </c>
      <c r="CW46" s="46">
        <f t="shared" si="0"/>
        <v>1684805.9000000001</v>
      </c>
    </row>
    <row r="47" spans="1:101" x14ac:dyDescent="0.25">
      <c r="A47" s="34">
        <v>38</v>
      </c>
      <c r="B47" s="22" t="s">
        <v>129</v>
      </c>
      <c r="C47" s="23" t="s">
        <v>130</v>
      </c>
      <c r="D47" s="1"/>
      <c r="E47" s="46"/>
      <c r="F47" s="1"/>
      <c r="G47" s="46"/>
      <c r="H47" s="1"/>
      <c r="I47" s="46"/>
      <c r="J47" s="1"/>
      <c r="K47" s="2"/>
      <c r="L47" s="1"/>
      <c r="M47" s="2"/>
      <c r="N47" s="1"/>
      <c r="O47" s="1"/>
      <c r="P47" s="2"/>
      <c r="Q47" s="1"/>
      <c r="R47" s="46"/>
      <c r="S47" s="1"/>
      <c r="T47" s="2"/>
      <c r="U47" s="1"/>
      <c r="V47" s="46"/>
      <c r="W47" s="1"/>
      <c r="X47" s="46"/>
      <c r="Y47" s="1"/>
      <c r="Z47" s="2"/>
      <c r="AA47" s="1"/>
      <c r="AB47" s="1"/>
      <c r="AC47" s="2"/>
      <c r="AD47" s="1"/>
      <c r="AE47" s="1"/>
      <c r="AF47" s="2"/>
      <c r="AG47" s="1">
        <v>-309</v>
      </c>
      <c r="AH47" s="2"/>
      <c r="AI47" s="1"/>
      <c r="AJ47" s="2"/>
      <c r="AK47" s="2"/>
      <c r="AL47" s="1"/>
      <c r="AM47" s="2"/>
      <c r="AN47" s="2"/>
      <c r="AO47" s="40">
        <f t="shared" si="1"/>
        <v>0</v>
      </c>
      <c r="AP47" s="40">
        <f t="shared" si="1"/>
        <v>0</v>
      </c>
      <c r="AQ47" s="1"/>
      <c r="AR47" s="2"/>
      <c r="AS47" s="1"/>
      <c r="AT47" s="2"/>
      <c r="AU47" s="1"/>
      <c r="AV47" s="2"/>
      <c r="AW47" s="1"/>
      <c r="AX47" s="2"/>
      <c r="AY47" s="1">
        <f t="shared" si="2"/>
        <v>0</v>
      </c>
      <c r="AZ47" s="2">
        <f t="shared" si="2"/>
        <v>0</v>
      </c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2"/>
      <c r="BU47" s="1"/>
      <c r="BV47" s="1"/>
      <c r="BW47" s="2"/>
      <c r="BX47" s="1"/>
      <c r="BY47" s="1"/>
      <c r="BZ47" s="2"/>
      <c r="CA47" s="1"/>
      <c r="CB47" s="2"/>
      <c r="CC47" s="1"/>
      <c r="CD47" s="38"/>
      <c r="CE47" s="1"/>
      <c r="CF47" s="38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1"/>
      <c r="CV47" s="2"/>
      <c r="CW47" s="46">
        <f t="shared" si="0"/>
        <v>0</v>
      </c>
    </row>
    <row r="48" spans="1:101" ht="31.5" x14ac:dyDescent="0.25">
      <c r="A48" s="34">
        <v>39</v>
      </c>
      <c r="B48" s="22" t="s">
        <v>131</v>
      </c>
      <c r="C48" s="23" t="s">
        <v>132</v>
      </c>
      <c r="D48" s="1"/>
      <c r="E48" s="46"/>
      <c r="F48" s="1"/>
      <c r="G48" s="46"/>
      <c r="H48" s="1"/>
      <c r="I48" s="46"/>
      <c r="J48" s="1"/>
      <c r="K48" s="2"/>
      <c r="L48" s="1"/>
      <c r="M48" s="2"/>
      <c r="N48" s="1"/>
      <c r="O48" s="1"/>
      <c r="P48" s="2"/>
      <c r="Q48" s="1"/>
      <c r="R48" s="46"/>
      <c r="S48" s="1"/>
      <c r="T48" s="2"/>
      <c r="U48" s="1"/>
      <c r="V48" s="46"/>
      <c r="W48" s="1"/>
      <c r="X48" s="46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40">
        <f t="shared" si="1"/>
        <v>0</v>
      </c>
      <c r="AP48" s="40">
        <f t="shared" si="1"/>
        <v>0</v>
      </c>
      <c r="AQ48" s="1"/>
      <c r="AR48" s="2"/>
      <c r="AS48" s="1"/>
      <c r="AT48" s="2"/>
      <c r="AU48" s="1"/>
      <c r="AV48" s="2"/>
      <c r="AW48" s="1"/>
      <c r="AX48" s="2"/>
      <c r="AY48" s="1">
        <f t="shared" si="2"/>
        <v>0</v>
      </c>
      <c r="AZ48" s="2">
        <f t="shared" si="2"/>
        <v>0</v>
      </c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2"/>
      <c r="BU48" s="1"/>
      <c r="BV48" s="1"/>
      <c r="BW48" s="2"/>
      <c r="BX48" s="1"/>
      <c r="BY48" s="1"/>
      <c r="BZ48" s="2"/>
      <c r="CA48" s="1"/>
      <c r="CB48" s="2"/>
      <c r="CC48" s="1"/>
      <c r="CD48" s="38"/>
      <c r="CE48" s="1"/>
      <c r="CF48" s="38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1"/>
      <c r="CV48" s="2"/>
      <c r="CW48" s="46">
        <f t="shared" si="0"/>
        <v>0</v>
      </c>
    </row>
    <row r="49" spans="1:101" s="27" customFormat="1" ht="31.5" x14ac:dyDescent="0.25">
      <c r="A49" s="34">
        <v>40</v>
      </c>
      <c r="B49" s="25" t="s">
        <v>133</v>
      </c>
      <c r="C49" s="26" t="s">
        <v>134</v>
      </c>
      <c r="D49" s="1"/>
      <c r="E49" s="46"/>
      <c r="F49" s="1"/>
      <c r="G49" s="46"/>
      <c r="H49" s="1"/>
      <c r="I49" s="46"/>
      <c r="J49" s="1"/>
      <c r="K49" s="2"/>
      <c r="L49" s="1"/>
      <c r="M49" s="2"/>
      <c r="N49" s="1"/>
      <c r="O49" s="1"/>
      <c r="P49" s="2"/>
      <c r="Q49" s="1"/>
      <c r="R49" s="46"/>
      <c r="S49" s="1"/>
      <c r="T49" s="2"/>
      <c r="U49" s="1"/>
      <c r="V49" s="46"/>
      <c r="W49" s="1"/>
      <c r="X49" s="46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40">
        <f t="shared" si="1"/>
        <v>0</v>
      </c>
      <c r="AP49" s="40">
        <f t="shared" si="1"/>
        <v>0</v>
      </c>
      <c r="AQ49" s="1"/>
      <c r="AR49" s="2"/>
      <c r="AS49" s="1"/>
      <c r="AT49" s="2"/>
      <c r="AU49" s="1"/>
      <c r="AV49" s="2"/>
      <c r="AW49" s="1"/>
      <c r="AX49" s="2"/>
      <c r="AY49" s="1">
        <f t="shared" si="2"/>
        <v>0</v>
      </c>
      <c r="AZ49" s="2">
        <f t="shared" si="2"/>
        <v>0</v>
      </c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2"/>
      <c r="BU49" s="1"/>
      <c r="BV49" s="1"/>
      <c r="BW49" s="2"/>
      <c r="BX49" s="1"/>
      <c r="BY49" s="1"/>
      <c r="BZ49" s="2"/>
      <c r="CA49" s="1"/>
      <c r="CB49" s="2"/>
      <c r="CC49" s="1"/>
      <c r="CD49" s="38"/>
      <c r="CE49" s="1"/>
      <c r="CF49" s="38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1"/>
      <c r="CV49" s="2"/>
      <c r="CW49" s="46">
        <f t="shared" si="0"/>
        <v>0</v>
      </c>
    </row>
    <row r="50" spans="1:101" x14ac:dyDescent="0.25">
      <c r="A50" s="34">
        <v>41</v>
      </c>
      <c r="B50" s="22" t="s">
        <v>135</v>
      </c>
      <c r="C50" s="23" t="s">
        <v>136</v>
      </c>
      <c r="D50" s="1"/>
      <c r="E50" s="46"/>
      <c r="F50" s="1"/>
      <c r="G50" s="46"/>
      <c r="H50" s="1"/>
      <c r="I50" s="46"/>
      <c r="J50" s="1"/>
      <c r="K50" s="2"/>
      <c r="L50" s="1"/>
      <c r="M50" s="2"/>
      <c r="N50" s="1"/>
      <c r="O50" s="1"/>
      <c r="P50" s="2"/>
      <c r="Q50" s="1"/>
      <c r="R50" s="46"/>
      <c r="S50" s="1"/>
      <c r="T50" s="2"/>
      <c r="U50" s="1"/>
      <c r="V50" s="46"/>
      <c r="W50" s="1"/>
      <c r="X50" s="46"/>
      <c r="Y50" s="1"/>
      <c r="Z50" s="2"/>
      <c r="AA50" s="1"/>
      <c r="AB50" s="1"/>
      <c r="AC50" s="2"/>
      <c r="AD50" s="1"/>
      <c r="AE50" s="1"/>
      <c r="AF50" s="2"/>
      <c r="AG50" s="1">
        <v>-255</v>
      </c>
      <c r="AH50" s="2">
        <v>245776.25</v>
      </c>
      <c r="AI50" s="1"/>
      <c r="AJ50" s="2"/>
      <c r="AK50" s="2"/>
      <c r="AL50" s="1"/>
      <c r="AM50" s="2"/>
      <c r="AN50" s="2"/>
      <c r="AO50" s="40">
        <f t="shared" si="1"/>
        <v>0</v>
      </c>
      <c r="AP50" s="40">
        <f t="shared" si="1"/>
        <v>0</v>
      </c>
      <c r="AQ50" s="1"/>
      <c r="AR50" s="2"/>
      <c r="AS50" s="1"/>
      <c r="AT50" s="2"/>
      <c r="AU50" s="1"/>
      <c r="AV50" s="2"/>
      <c r="AW50" s="1"/>
      <c r="AX50" s="2"/>
      <c r="AY50" s="1">
        <f t="shared" si="2"/>
        <v>0</v>
      </c>
      <c r="AZ50" s="2">
        <f t="shared" si="2"/>
        <v>0</v>
      </c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2"/>
      <c r="BU50" s="1"/>
      <c r="BV50" s="1"/>
      <c r="BW50" s="2"/>
      <c r="BX50" s="1"/>
      <c r="BY50" s="1"/>
      <c r="BZ50" s="2"/>
      <c r="CA50" s="1"/>
      <c r="CB50" s="2"/>
      <c r="CC50" s="1"/>
      <c r="CD50" s="38"/>
      <c r="CE50" s="1"/>
      <c r="CF50" s="38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/>
      <c r="CR50" s="2"/>
      <c r="CS50" s="1">
        <v>159</v>
      </c>
      <c r="CT50" s="2">
        <v>42346.96</v>
      </c>
      <c r="CU50" s="1"/>
      <c r="CV50" s="2"/>
      <c r="CW50" s="46">
        <f t="shared" si="0"/>
        <v>288123.21000000002</v>
      </c>
    </row>
    <row r="51" spans="1:101" x14ac:dyDescent="0.25">
      <c r="A51" s="34">
        <v>42</v>
      </c>
      <c r="B51" s="22" t="s">
        <v>137</v>
      </c>
      <c r="C51" s="23" t="s">
        <v>138</v>
      </c>
      <c r="D51" s="1"/>
      <c r="E51" s="46"/>
      <c r="F51" s="1"/>
      <c r="G51" s="46"/>
      <c r="H51" s="1">
        <v>-4</v>
      </c>
      <c r="I51" s="46">
        <v>-671.29</v>
      </c>
      <c r="J51" s="1"/>
      <c r="K51" s="2"/>
      <c r="L51" s="1"/>
      <c r="M51" s="2"/>
      <c r="N51" s="1"/>
      <c r="O51" s="1"/>
      <c r="P51" s="2"/>
      <c r="Q51" s="1"/>
      <c r="R51" s="46"/>
      <c r="S51" s="1"/>
      <c r="T51" s="2"/>
      <c r="U51" s="1"/>
      <c r="V51" s="46"/>
      <c r="W51" s="1"/>
      <c r="X51" s="46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40">
        <f t="shared" si="1"/>
        <v>0</v>
      </c>
      <c r="AP51" s="40">
        <f t="shared" si="1"/>
        <v>0</v>
      </c>
      <c r="AQ51" s="1"/>
      <c r="AR51" s="2"/>
      <c r="AS51" s="1"/>
      <c r="AT51" s="2"/>
      <c r="AU51" s="1"/>
      <c r="AV51" s="2"/>
      <c r="AW51" s="1"/>
      <c r="AX51" s="2"/>
      <c r="AY51" s="1">
        <f t="shared" si="2"/>
        <v>0</v>
      </c>
      <c r="AZ51" s="2">
        <f t="shared" si="2"/>
        <v>0</v>
      </c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2"/>
      <c r="BU51" s="1"/>
      <c r="BV51" s="1"/>
      <c r="BW51" s="2"/>
      <c r="BX51" s="1"/>
      <c r="BY51" s="1"/>
      <c r="BZ51" s="2"/>
      <c r="CA51" s="1"/>
      <c r="CB51" s="2"/>
      <c r="CC51" s="1"/>
      <c r="CD51" s="38"/>
      <c r="CE51" s="1"/>
      <c r="CF51" s="38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1"/>
      <c r="CV51" s="2"/>
      <c r="CW51" s="46">
        <f t="shared" si="0"/>
        <v>-671.29</v>
      </c>
    </row>
    <row r="52" spans="1:101" x14ac:dyDescent="0.25">
      <c r="A52" s="34">
        <v>43</v>
      </c>
      <c r="B52" s="22" t="s">
        <v>139</v>
      </c>
      <c r="C52" s="23" t="s">
        <v>140</v>
      </c>
      <c r="D52" s="1"/>
      <c r="E52" s="46"/>
      <c r="F52" s="1"/>
      <c r="G52" s="46"/>
      <c r="H52" s="1"/>
      <c r="I52" s="46"/>
      <c r="J52" s="1"/>
      <c r="K52" s="2"/>
      <c r="L52" s="1"/>
      <c r="M52" s="2"/>
      <c r="N52" s="1"/>
      <c r="O52" s="1"/>
      <c r="P52" s="2"/>
      <c r="Q52" s="1"/>
      <c r="R52" s="46"/>
      <c r="S52" s="1"/>
      <c r="T52" s="2"/>
      <c r="U52" s="1"/>
      <c r="V52" s="46"/>
      <c r="W52" s="1"/>
      <c r="X52" s="46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40">
        <f t="shared" si="1"/>
        <v>0</v>
      </c>
      <c r="AP52" s="40">
        <f t="shared" si="1"/>
        <v>0</v>
      </c>
      <c r="AQ52" s="1"/>
      <c r="AR52" s="2"/>
      <c r="AS52" s="1"/>
      <c r="AT52" s="2"/>
      <c r="AU52" s="1"/>
      <c r="AV52" s="2"/>
      <c r="AW52" s="1"/>
      <c r="AX52" s="2"/>
      <c r="AY52" s="1">
        <f t="shared" si="2"/>
        <v>0</v>
      </c>
      <c r="AZ52" s="2">
        <f t="shared" si="2"/>
        <v>0</v>
      </c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2"/>
      <c r="BU52" s="1"/>
      <c r="BV52" s="1"/>
      <c r="BW52" s="2"/>
      <c r="BX52" s="1"/>
      <c r="BY52" s="1"/>
      <c r="BZ52" s="2"/>
      <c r="CA52" s="1"/>
      <c r="CB52" s="2"/>
      <c r="CC52" s="1"/>
      <c r="CD52" s="38"/>
      <c r="CE52" s="1"/>
      <c r="CF52" s="38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1"/>
      <c r="CV52" s="2"/>
      <c r="CW52" s="46">
        <f t="shared" si="0"/>
        <v>0</v>
      </c>
    </row>
    <row r="53" spans="1:101" x14ac:dyDescent="0.25">
      <c r="A53" s="34">
        <v>44</v>
      </c>
      <c r="B53" s="22" t="s">
        <v>141</v>
      </c>
      <c r="C53" s="23" t="s">
        <v>142</v>
      </c>
      <c r="D53" s="1"/>
      <c r="E53" s="46"/>
      <c r="F53" s="1"/>
      <c r="G53" s="46"/>
      <c r="H53" s="1"/>
      <c r="I53" s="46"/>
      <c r="J53" s="1"/>
      <c r="K53" s="2"/>
      <c r="L53" s="1"/>
      <c r="M53" s="2"/>
      <c r="N53" s="1"/>
      <c r="O53" s="1"/>
      <c r="P53" s="2"/>
      <c r="Q53" s="1"/>
      <c r="R53" s="46"/>
      <c r="S53" s="1"/>
      <c r="T53" s="2"/>
      <c r="U53" s="1"/>
      <c r="V53" s="46"/>
      <c r="W53" s="1"/>
      <c r="X53" s="46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40">
        <f t="shared" si="1"/>
        <v>0</v>
      </c>
      <c r="AP53" s="40">
        <f t="shared" si="1"/>
        <v>0</v>
      </c>
      <c r="AQ53" s="1"/>
      <c r="AR53" s="2"/>
      <c r="AS53" s="1"/>
      <c r="AT53" s="2"/>
      <c r="AU53" s="1"/>
      <c r="AV53" s="2"/>
      <c r="AW53" s="1"/>
      <c r="AX53" s="2"/>
      <c r="AY53" s="1">
        <f t="shared" si="2"/>
        <v>0</v>
      </c>
      <c r="AZ53" s="2">
        <f t="shared" si="2"/>
        <v>0</v>
      </c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2"/>
      <c r="BU53" s="1"/>
      <c r="BV53" s="1"/>
      <c r="BW53" s="2"/>
      <c r="BX53" s="1"/>
      <c r="BY53" s="1"/>
      <c r="BZ53" s="2"/>
      <c r="CA53" s="1"/>
      <c r="CB53" s="2"/>
      <c r="CC53" s="1"/>
      <c r="CD53" s="38"/>
      <c r="CE53" s="1"/>
      <c r="CF53" s="38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1"/>
      <c r="CV53" s="2"/>
      <c r="CW53" s="46">
        <f t="shared" si="0"/>
        <v>0</v>
      </c>
    </row>
    <row r="54" spans="1:101" x14ac:dyDescent="0.25">
      <c r="A54" s="34">
        <v>45</v>
      </c>
      <c r="B54" s="22" t="s">
        <v>143</v>
      </c>
      <c r="C54" s="23" t="s">
        <v>144</v>
      </c>
      <c r="D54" s="1">
        <v>-2</v>
      </c>
      <c r="E54" s="46">
        <v>-12371.529999999999</v>
      </c>
      <c r="F54" s="1"/>
      <c r="G54" s="46"/>
      <c r="H54" s="1"/>
      <c r="I54" s="46"/>
      <c r="J54" s="1"/>
      <c r="K54" s="2"/>
      <c r="L54" s="1"/>
      <c r="M54" s="2"/>
      <c r="N54" s="1"/>
      <c r="O54" s="1"/>
      <c r="P54" s="2"/>
      <c r="Q54" s="1"/>
      <c r="R54" s="46"/>
      <c r="S54" s="1"/>
      <c r="T54" s="2"/>
      <c r="U54" s="1"/>
      <c r="V54" s="46"/>
      <c r="W54" s="1"/>
      <c r="X54" s="46"/>
      <c r="Y54" s="1"/>
      <c r="Z54" s="2"/>
      <c r="AA54" s="1"/>
      <c r="AB54" s="1"/>
      <c r="AC54" s="2"/>
      <c r="AD54" s="1"/>
      <c r="AE54" s="1"/>
      <c r="AF54" s="2"/>
      <c r="AG54" s="1">
        <v>-103</v>
      </c>
      <c r="AH54" s="2">
        <v>-415647.53</v>
      </c>
      <c r="AI54" s="1"/>
      <c r="AJ54" s="2"/>
      <c r="AK54" s="2"/>
      <c r="AL54" s="1"/>
      <c r="AM54" s="2"/>
      <c r="AN54" s="2"/>
      <c r="AO54" s="40">
        <f t="shared" si="1"/>
        <v>0</v>
      </c>
      <c r="AP54" s="40">
        <f t="shared" si="1"/>
        <v>0</v>
      </c>
      <c r="AQ54" s="1"/>
      <c r="AR54" s="2"/>
      <c r="AS54" s="1"/>
      <c r="AT54" s="2"/>
      <c r="AU54" s="1"/>
      <c r="AV54" s="2"/>
      <c r="AW54" s="1"/>
      <c r="AX54" s="2"/>
      <c r="AY54" s="1">
        <f t="shared" si="2"/>
        <v>0</v>
      </c>
      <c r="AZ54" s="2">
        <f t="shared" si="2"/>
        <v>0</v>
      </c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2"/>
      <c r="BU54" s="1"/>
      <c r="BV54" s="1"/>
      <c r="BW54" s="2"/>
      <c r="BX54" s="1"/>
      <c r="BY54" s="1"/>
      <c r="BZ54" s="2"/>
      <c r="CA54" s="1"/>
      <c r="CB54" s="2"/>
      <c r="CC54" s="1"/>
      <c r="CD54" s="38"/>
      <c r="CE54" s="1"/>
      <c r="CF54" s="38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1"/>
      <c r="CV54" s="2"/>
      <c r="CW54" s="46">
        <f t="shared" si="0"/>
        <v>-428019.06000000006</v>
      </c>
    </row>
    <row r="55" spans="1:101" x14ac:dyDescent="0.25">
      <c r="A55" s="34">
        <v>46</v>
      </c>
      <c r="B55" s="22" t="s">
        <v>145</v>
      </c>
      <c r="C55" s="23" t="s">
        <v>146</v>
      </c>
      <c r="D55" s="1">
        <v>-3</v>
      </c>
      <c r="E55" s="46">
        <v>-99506.820000000036</v>
      </c>
      <c r="F55" s="1"/>
      <c r="G55" s="46"/>
      <c r="H55" s="1"/>
      <c r="I55" s="46"/>
      <c r="J55" s="1"/>
      <c r="K55" s="2"/>
      <c r="L55" s="1"/>
      <c r="M55" s="2"/>
      <c r="N55" s="1"/>
      <c r="O55" s="1"/>
      <c r="P55" s="2"/>
      <c r="Q55" s="1"/>
      <c r="R55" s="46"/>
      <c r="S55" s="1"/>
      <c r="T55" s="2"/>
      <c r="U55" s="1"/>
      <c r="V55" s="46"/>
      <c r="W55" s="1"/>
      <c r="X55" s="46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40">
        <f t="shared" si="1"/>
        <v>0</v>
      </c>
      <c r="AP55" s="40">
        <f t="shared" si="1"/>
        <v>0</v>
      </c>
      <c r="AQ55" s="1"/>
      <c r="AR55" s="2"/>
      <c r="AS55" s="1"/>
      <c r="AT55" s="2"/>
      <c r="AU55" s="1"/>
      <c r="AV55" s="2"/>
      <c r="AW55" s="1"/>
      <c r="AX55" s="2"/>
      <c r="AY55" s="1">
        <f t="shared" si="2"/>
        <v>0</v>
      </c>
      <c r="AZ55" s="2">
        <f t="shared" si="2"/>
        <v>0</v>
      </c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2"/>
      <c r="BU55" s="1"/>
      <c r="BV55" s="1"/>
      <c r="BW55" s="2"/>
      <c r="BX55" s="1"/>
      <c r="BY55" s="1"/>
      <c r="BZ55" s="2"/>
      <c r="CA55" s="1"/>
      <c r="CB55" s="2"/>
      <c r="CC55" s="1"/>
      <c r="CD55" s="38"/>
      <c r="CE55" s="1"/>
      <c r="CF55" s="38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1"/>
      <c r="CV55" s="2"/>
      <c r="CW55" s="46">
        <f t="shared" si="0"/>
        <v>-99506.820000000036</v>
      </c>
    </row>
    <row r="56" spans="1:101" x14ac:dyDescent="0.25">
      <c r="A56" s="34">
        <v>47</v>
      </c>
      <c r="B56" s="22" t="s">
        <v>147</v>
      </c>
      <c r="C56" s="23" t="s">
        <v>148</v>
      </c>
      <c r="D56" s="1"/>
      <c r="E56" s="46"/>
      <c r="F56" s="1"/>
      <c r="G56" s="46"/>
      <c r="H56" s="1"/>
      <c r="I56" s="46"/>
      <c r="J56" s="1"/>
      <c r="K56" s="2"/>
      <c r="L56" s="1"/>
      <c r="M56" s="2"/>
      <c r="N56" s="1"/>
      <c r="O56" s="1"/>
      <c r="P56" s="2"/>
      <c r="Q56" s="1"/>
      <c r="R56" s="46"/>
      <c r="S56" s="1"/>
      <c r="T56" s="2"/>
      <c r="U56" s="1"/>
      <c r="V56" s="46"/>
      <c r="W56" s="1"/>
      <c r="X56" s="46"/>
      <c r="Y56" s="1">
        <v>-6</v>
      </c>
      <c r="Z56" s="2">
        <v>-177544</v>
      </c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40">
        <f t="shared" si="1"/>
        <v>0</v>
      </c>
      <c r="AP56" s="40">
        <f t="shared" si="1"/>
        <v>0</v>
      </c>
      <c r="AQ56" s="1"/>
      <c r="AR56" s="2"/>
      <c r="AS56" s="1"/>
      <c r="AT56" s="2"/>
      <c r="AU56" s="1"/>
      <c r="AV56" s="2"/>
      <c r="AW56" s="1"/>
      <c r="AX56" s="2"/>
      <c r="AY56" s="1">
        <f t="shared" si="2"/>
        <v>0</v>
      </c>
      <c r="AZ56" s="2">
        <f t="shared" si="2"/>
        <v>0</v>
      </c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2"/>
      <c r="BU56" s="1"/>
      <c r="BV56" s="1"/>
      <c r="BW56" s="2"/>
      <c r="BX56" s="1"/>
      <c r="BY56" s="1"/>
      <c r="BZ56" s="2"/>
      <c r="CA56" s="1"/>
      <c r="CB56" s="2"/>
      <c r="CC56" s="1"/>
      <c r="CD56" s="38"/>
      <c r="CE56" s="1"/>
      <c r="CF56" s="38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1"/>
      <c r="CV56" s="2"/>
      <c r="CW56" s="46">
        <f t="shared" si="0"/>
        <v>-177544</v>
      </c>
    </row>
    <row r="57" spans="1:101" x14ac:dyDescent="0.25">
      <c r="A57" s="34">
        <v>48</v>
      </c>
      <c r="B57" s="22" t="s">
        <v>149</v>
      </c>
      <c r="C57" s="23" t="s">
        <v>150</v>
      </c>
      <c r="D57" s="1"/>
      <c r="E57" s="46"/>
      <c r="F57" s="1"/>
      <c r="G57" s="46"/>
      <c r="H57" s="1"/>
      <c r="I57" s="46"/>
      <c r="J57" s="1"/>
      <c r="K57" s="2"/>
      <c r="L57" s="1"/>
      <c r="M57" s="2"/>
      <c r="N57" s="1"/>
      <c r="O57" s="1"/>
      <c r="P57" s="2"/>
      <c r="Q57" s="1"/>
      <c r="R57" s="46"/>
      <c r="S57" s="1"/>
      <c r="T57" s="2"/>
      <c r="U57" s="1">
        <v>-47</v>
      </c>
      <c r="V57" s="46">
        <v>-3715561.7</v>
      </c>
      <c r="W57" s="1"/>
      <c r="X57" s="46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40">
        <f t="shared" si="1"/>
        <v>0</v>
      </c>
      <c r="AP57" s="40">
        <f t="shared" si="1"/>
        <v>0</v>
      </c>
      <c r="AQ57" s="1"/>
      <c r="AR57" s="2"/>
      <c r="AS57" s="1"/>
      <c r="AT57" s="2"/>
      <c r="AU57" s="1"/>
      <c r="AV57" s="2"/>
      <c r="AW57" s="1"/>
      <c r="AX57" s="2"/>
      <c r="AY57" s="1">
        <f t="shared" si="2"/>
        <v>0</v>
      </c>
      <c r="AZ57" s="2">
        <f t="shared" si="2"/>
        <v>0</v>
      </c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2"/>
      <c r="BU57" s="1"/>
      <c r="BV57" s="1"/>
      <c r="BW57" s="2"/>
      <c r="BX57" s="1"/>
      <c r="BY57" s="1"/>
      <c r="BZ57" s="2"/>
      <c r="CA57" s="1"/>
      <c r="CB57" s="2"/>
      <c r="CC57" s="1"/>
      <c r="CD57" s="38"/>
      <c r="CE57" s="1"/>
      <c r="CF57" s="38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1"/>
      <c r="CV57" s="2"/>
      <c r="CW57" s="46">
        <f t="shared" si="0"/>
        <v>-3715561.7</v>
      </c>
    </row>
    <row r="58" spans="1:101" x14ac:dyDescent="0.25">
      <c r="A58" s="34">
        <v>49</v>
      </c>
      <c r="B58" s="22" t="s">
        <v>151</v>
      </c>
      <c r="C58" s="23" t="s">
        <v>152</v>
      </c>
      <c r="D58" s="1"/>
      <c r="E58" s="46"/>
      <c r="F58" s="1"/>
      <c r="G58" s="46"/>
      <c r="H58" s="1"/>
      <c r="I58" s="46"/>
      <c r="J58" s="1"/>
      <c r="K58" s="2"/>
      <c r="L58" s="1"/>
      <c r="M58" s="2"/>
      <c r="N58" s="1"/>
      <c r="O58" s="1"/>
      <c r="P58" s="2"/>
      <c r="Q58" s="1"/>
      <c r="R58" s="46"/>
      <c r="S58" s="1"/>
      <c r="T58" s="2"/>
      <c r="U58" s="1"/>
      <c r="V58" s="46"/>
      <c r="W58" s="1"/>
      <c r="X58" s="46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40">
        <f t="shared" si="1"/>
        <v>0</v>
      </c>
      <c r="AP58" s="40">
        <f t="shared" si="1"/>
        <v>0</v>
      </c>
      <c r="AQ58" s="1"/>
      <c r="AR58" s="2"/>
      <c r="AS58" s="1"/>
      <c r="AT58" s="2"/>
      <c r="AU58" s="1"/>
      <c r="AV58" s="2"/>
      <c r="AW58" s="1"/>
      <c r="AX58" s="2"/>
      <c r="AY58" s="1">
        <f t="shared" si="2"/>
        <v>0</v>
      </c>
      <c r="AZ58" s="2">
        <f t="shared" si="2"/>
        <v>0</v>
      </c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2"/>
      <c r="BU58" s="1"/>
      <c r="BV58" s="1"/>
      <c r="BW58" s="2"/>
      <c r="BX58" s="1"/>
      <c r="BY58" s="1"/>
      <c r="BZ58" s="2"/>
      <c r="CA58" s="1"/>
      <c r="CB58" s="2"/>
      <c r="CC58" s="1"/>
      <c r="CD58" s="38"/>
      <c r="CE58" s="1"/>
      <c r="CF58" s="38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1"/>
      <c r="CV58" s="2"/>
      <c r="CW58" s="46">
        <f t="shared" si="0"/>
        <v>0</v>
      </c>
    </row>
    <row r="59" spans="1:101" x14ac:dyDescent="0.25">
      <c r="A59" s="34">
        <v>50</v>
      </c>
      <c r="B59" s="22" t="s">
        <v>153</v>
      </c>
      <c r="C59" s="23" t="s">
        <v>154</v>
      </c>
      <c r="D59" s="1"/>
      <c r="E59" s="46"/>
      <c r="F59" s="1"/>
      <c r="G59" s="46"/>
      <c r="H59" s="1"/>
      <c r="I59" s="46"/>
      <c r="J59" s="1"/>
      <c r="K59" s="2"/>
      <c r="L59" s="1"/>
      <c r="M59" s="2"/>
      <c r="N59" s="1"/>
      <c r="O59" s="1"/>
      <c r="P59" s="2"/>
      <c r="Q59" s="1">
        <v>1</v>
      </c>
      <c r="R59" s="46">
        <v>37800.71</v>
      </c>
      <c r="S59" s="1"/>
      <c r="T59" s="2"/>
      <c r="U59" s="1"/>
      <c r="V59" s="46"/>
      <c r="W59" s="1"/>
      <c r="X59" s="46"/>
      <c r="Y59" s="1"/>
      <c r="Z59" s="2"/>
      <c r="AA59" s="1">
        <v>-1</v>
      </c>
      <c r="AB59" s="1">
        <v>39</v>
      </c>
      <c r="AC59" s="2">
        <v>-1956.3</v>
      </c>
      <c r="AD59" s="1">
        <v>20</v>
      </c>
      <c r="AE59" s="1">
        <v>169</v>
      </c>
      <c r="AF59" s="2">
        <v>-20712.900000000001</v>
      </c>
      <c r="AG59" s="1"/>
      <c r="AH59" s="2"/>
      <c r="AI59" s="1"/>
      <c r="AJ59" s="2"/>
      <c r="AK59" s="2"/>
      <c r="AL59" s="1"/>
      <c r="AM59" s="2"/>
      <c r="AN59" s="2"/>
      <c r="AO59" s="40">
        <f t="shared" si="1"/>
        <v>0</v>
      </c>
      <c r="AP59" s="40">
        <f t="shared" si="1"/>
        <v>0</v>
      </c>
      <c r="AQ59" s="1"/>
      <c r="AR59" s="2"/>
      <c r="AS59" s="1">
        <v>-37</v>
      </c>
      <c r="AT59" s="2">
        <v>-21378.6</v>
      </c>
      <c r="AU59" s="1"/>
      <c r="AV59" s="2"/>
      <c r="AW59" s="1"/>
      <c r="AX59" s="2"/>
      <c r="AY59" s="1">
        <f t="shared" si="2"/>
        <v>0</v>
      </c>
      <c r="AZ59" s="2">
        <f t="shared" si="2"/>
        <v>0</v>
      </c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2"/>
      <c r="BU59" s="1"/>
      <c r="BV59" s="1"/>
      <c r="BW59" s="2"/>
      <c r="BX59" s="1"/>
      <c r="BY59" s="1"/>
      <c r="BZ59" s="2"/>
      <c r="CA59" s="1"/>
      <c r="CB59" s="2"/>
      <c r="CC59" s="1"/>
      <c r="CD59" s="38"/>
      <c r="CE59" s="1"/>
      <c r="CF59" s="38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1"/>
      <c r="CV59" s="2"/>
      <c r="CW59" s="46">
        <f t="shared" si="0"/>
        <v>-6247.0900000000038</v>
      </c>
    </row>
    <row r="60" spans="1:101" x14ac:dyDescent="0.25">
      <c r="A60" s="34">
        <v>51</v>
      </c>
      <c r="B60" s="22" t="s">
        <v>155</v>
      </c>
      <c r="C60" s="23" t="s">
        <v>156</v>
      </c>
      <c r="D60" s="1"/>
      <c r="E60" s="46"/>
      <c r="F60" s="1"/>
      <c r="G60" s="46"/>
      <c r="H60" s="1"/>
      <c r="I60" s="46"/>
      <c r="J60" s="1"/>
      <c r="K60" s="2"/>
      <c r="L60" s="1"/>
      <c r="M60" s="2"/>
      <c r="N60" s="1"/>
      <c r="O60" s="1"/>
      <c r="P60" s="2"/>
      <c r="Q60" s="1">
        <v>-3</v>
      </c>
      <c r="R60" s="46">
        <v>-113402.13</v>
      </c>
      <c r="S60" s="1"/>
      <c r="T60" s="2"/>
      <c r="U60" s="1"/>
      <c r="V60" s="46"/>
      <c r="W60" s="1"/>
      <c r="X60" s="46"/>
      <c r="Y60" s="1"/>
      <c r="Z60" s="2"/>
      <c r="AA60" s="1">
        <v>3</v>
      </c>
      <c r="AB60" s="1">
        <v>1</v>
      </c>
      <c r="AC60" s="2">
        <v>11993</v>
      </c>
      <c r="AD60" s="1">
        <v>-50</v>
      </c>
      <c r="AE60" s="1">
        <v>-25</v>
      </c>
      <c r="AF60" s="2">
        <v>-228115</v>
      </c>
      <c r="AG60" s="1"/>
      <c r="AH60" s="2"/>
      <c r="AI60" s="1"/>
      <c r="AJ60" s="2"/>
      <c r="AK60" s="2"/>
      <c r="AL60" s="1"/>
      <c r="AM60" s="2"/>
      <c r="AN60" s="2"/>
      <c r="AO60" s="40">
        <f t="shared" si="1"/>
        <v>0</v>
      </c>
      <c r="AP60" s="40">
        <f t="shared" si="1"/>
        <v>0</v>
      </c>
      <c r="AQ60" s="1"/>
      <c r="AR60" s="2"/>
      <c r="AS60" s="1"/>
      <c r="AT60" s="2"/>
      <c r="AU60" s="1"/>
      <c r="AV60" s="2"/>
      <c r="AW60" s="1"/>
      <c r="AX60" s="2"/>
      <c r="AY60" s="1">
        <f t="shared" si="2"/>
        <v>0</v>
      </c>
      <c r="AZ60" s="2">
        <f t="shared" si="2"/>
        <v>0</v>
      </c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2"/>
      <c r="BU60" s="1"/>
      <c r="BV60" s="1"/>
      <c r="BW60" s="2"/>
      <c r="BX60" s="1"/>
      <c r="BY60" s="1"/>
      <c r="BZ60" s="2"/>
      <c r="CA60" s="1"/>
      <c r="CB60" s="2"/>
      <c r="CC60" s="1"/>
      <c r="CD60" s="38"/>
      <c r="CE60" s="1"/>
      <c r="CF60" s="38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1"/>
      <c r="CV60" s="2"/>
      <c r="CW60" s="46">
        <f t="shared" si="0"/>
        <v>-329524.13</v>
      </c>
    </row>
    <row r="61" spans="1:101" x14ac:dyDescent="0.25">
      <c r="A61" s="34">
        <v>52</v>
      </c>
      <c r="B61" s="22" t="s">
        <v>157</v>
      </c>
      <c r="C61" s="23" t="s">
        <v>158</v>
      </c>
      <c r="D61" s="1"/>
      <c r="E61" s="46"/>
      <c r="F61" s="1"/>
      <c r="G61" s="46"/>
      <c r="H61" s="1"/>
      <c r="I61" s="46"/>
      <c r="J61" s="1"/>
      <c r="K61" s="2"/>
      <c r="L61" s="1"/>
      <c r="M61" s="2"/>
      <c r="N61" s="1"/>
      <c r="O61" s="1"/>
      <c r="P61" s="2"/>
      <c r="Q61" s="1">
        <v>-6</v>
      </c>
      <c r="R61" s="46">
        <v>-226804.26</v>
      </c>
      <c r="S61" s="1"/>
      <c r="T61" s="2"/>
      <c r="U61" s="1"/>
      <c r="V61" s="46"/>
      <c r="W61" s="1"/>
      <c r="X61" s="46"/>
      <c r="Y61" s="1"/>
      <c r="Z61" s="2"/>
      <c r="AA61" s="1">
        <v>7</v>
      </c>
      <c r="AB61" s="1">
        <v>-2</v>
      </c>
      <c r="AC61" s="2">
        <v>26503.599999999999</v>
      </c>
      <c r="AD61" s="1">
        <v>-69</v>
      </c>
      <c r="AE61" s="1">
        <v>-23</v>
      </c>
      <c r="AF61" s="2">
        <v>-295980.59999999998</v>
      </c>
      <c r="AG61" s="1"/>
      <c r="AH61" s="2"/>
      <c r="AI61" s="1"/>
      <c r="AJ61" s="2"/>
      <c r="AK61" s="2"/>
      <c r="AL61" s="1"/>
      <c r="AM61" s="2"/>
      <c r="AN61" s="2"/>
      <c r="AO61" s="40">
        <f t="shared" si="1"/>
        <v>0</v>
      </c>
      <c r="AP61" s="40">
        <f t="shared" si="1"/>
        <v>0</v>
      </c>
      <c r="AQ61" s="1"/>
      <c r="AR61" s="2"/>
      <c r="AS61" s="1"/>
      <c r="AT61" s="2"/>
      <c r="AU61" s="1"/>
      <c r="AV61" s="2"/>
      <c r="AW61" s="1"/>
      <c r="AX61" s="2"/>
      <c r="AY61" s="1">
        <f t="shared" si="2"/>
        <v>0</v>
      </c>
      <c r="AZ61" s="2">
        <f t="shared" si="2"/>
        <v>0</v>
      </c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2"/>
      <c r="BU61" s="1"/>
      <c r="BV61" s="1"/>
      <c r="BW61" s="2"/>
      <c r="BX61" s="1"/>
      <c r="BY61" s="1"/>
      <c r="BZ61" s="2"/>
      <c r="CA61" s="1"/>
      <c r="CB61" s="2"/>
      <c r="CC61" s="1"/>
      <c r="CD61" s="38"/>
      <c r="CE61" s="1"/>
      <c r="CF61" s="38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1"/>
      <c r="CV61" s="2"/>
      <c r="CW61" s="46">
        <f t="shared" si="0"/>
        <v>-496281.26</v>
      </c>
    </row>
    <row r="62" spans="1:101" x14ac:dyDescent="0.25">
      <c r="A62" s="34">
        <v>53</v>
      </c>
      <c r="B62" s="22" t="s">
        <v>159</v>
      </c>
      <c r="C62" s="23" t="s">
        <v>160</v>
      </c>
      <c r="D62" s="1"/>
      <c r="E62" s="46"/>
      <c r="F62" s="1"/>
      <c r="G62" s="46"/>
      <c r="H62" s="1"/>
      <c r="I62" s="46"/>
      <c r="J62" s="1"/>
      <c r="K62" s="2"/>
      <c r="L62" s="1"/>
      <c r="M62" s="2"/>
      <c r="N62" s="1"/>
      <c r="O62" s="1"/>
      <c r="P62" s="2"/>
      <c r="Q62" s="1"/>
      <c r="R62" s="46"/>
      <c r="S62" s="1"/>
      <c r="T62" s="2"/>
      <c r="U62" s="1"/>
      <c r="V62" s="46"/>
      <c r="W62" s="1"/>
      <c r="X62" s="46"/>
      <c r="Y62" s="1"/>
      <c r="Z62" s="2"/>
      <c r="AA62" s="1"/>
      <c r="AB62" s="1"/>
      <c r="AC62" s="2"/>
      <c r="AD62" s="1"/>
      <c r="AE62" s="1"/>
      <c r="AF62" s="2"/>
      <c r="AG62" s="1">
        <v>-47</v>
      </c>
      <c r="AH62" s="2">
        <v>-275959.74</v>
      </c>
      <c r="AI62" s="1"/>
      <c r="AJ62" s="2"/>
      <c r="AK62" s="2"/>
      <c r="AL62" s="1"/>
      <c r="AM62" s="2"/>
      <c r="AN62" s="2"/>
      <c r="AO62" s="40">
        <f t="shared" si="1"/>
        <v>0</v>
      </c>
      <c r="AP62" s="40">
        <f t="shared" si="1"/>
        <v>0</v>
      </c>
      <c r="AQ62" s="1"/>
      <c r="AR62" s="2"/>
      <c r="AS62" s="1"/>
      <c r="AT62" s="2"/>
      <c r="AU62" s="1"/>
      <c r="AV62" s="2"/>
      <c r="AW62" s="1"/>
      <c r="AX62" s="2"/>
      <c r="AY62" s="1">
        <f t="shared" si="2"/>
        <v>0</v>
      </c>
      <c r="AZ62" s="2">
        <f t="shared" si="2"/>
        <v>0</v>
      </c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2"/>
      <c r="BU62" s="1"/>
      <c r="BV62" s="1"/>
      <c r="BW62" s="2"/>
      <c r="BX62" s="1"/>
      <c r="BY62" s="1"/>
      <c r="BZ62" s="2"/>
      <c r="CA62" s="1"/>
      <c r="CB62" s="2"/>
      <c r="CC62" s="1"/>
      <c r="CD62" s="38"/>
      <c r="CE62" s="1"/>
      <c r="CF62" s="38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1"/>
      <c r="CV62" s="2"/>
      <c r="CW62" s="46">
        <f t="shared" si="0"/>
        <v>-275959.74</v>
      </c>
    </row>
    <row r="63" spans="1:101" x14ac:dyDescent="0.25">
      <c r="A63" s="34">
        <v>54</v>
      </c>
      <c r="B63" s="22" t="s">
        <v>161</v>
      </c>
      <c r="C63" s="23" t="s">
        <v>162</v>
      </c>
      <c r="D63" s="1"/>
      <c r="E63" s="46"/>
      <c r="F63" s="1"/>
      <c r="G63" s="46"/>
      <c r="H63" s="1"/>
      <c r="I63" s="46"/>
      <c r="J63" s="1"/>
      <c r="K63" s="2"/>
      <c r="L63" s="1"/>
      <c r="M63" s="2"/>
      <c r="N63" s="1"/>
      <c r="O63" s="1"/>
      <c r="P63" s="2"/>
      <c r="Q63" s="1"/>
      <c r="R63" s="46"/>
      <c r="S63" s="1"/>
      <c r="T63" s="2"/>
      <c r="U63" s="1"/>
      <c r="V63" s="46"/>
      <c r="W63" s="1"/>
      <c r="X63" s="46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40">
        <f t="shared" si="1"/>
        <v>0</v>
      </c>
      <c r="AP63" s="40">
        <f t="shared" si="1"/>
        <v>0</v>
      </c>
      <c r="AQ63" s="1"/>
      <c r="AR63" s="2"/>
      <c r="AS63" s="1"/>
      <c r="AT63" s="2"/>
      <c r="AU63" s="1"/>
      <c r="AV63" s="2"/>
      <c r="AW63" s="1"/>
      <c r="AX63" s="2"/>
      <c r="AY63" s="1">
        <f t="shared" si="2"/>
        <v>0</v>
      </c>
      <c r="AZ63" s="2">
        <f t="shared" si="2"/>
        <v>0</v>
      </c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2"/>
      <c r="BU63" s="1"/>
      <c r="BV63" s="1"/>
      <c r="BW63" s="2"/>
      <c r="BX63" s="1"/>
      <c r="BY63" s="1"/>
      <c r="BZ63" s="2"/>
      <c r="CA63" s="1"/>
      <c r="CB63" s="2"/>
      <c r="CC63" s="1"/>
      <c r="CD63" s="38"/>
      <c r="CE63" s="1"/>
      <c r="CF63" s="38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1"/>
      <c r="CV63" s="2"/>
      <c r="CW63" s="46">
        <f t="shared" si="0"/>
        <v>0</v>
      </c>
    </row>
    <row r="64" spans="1:101" x14ac:dyDescent="0.25">
      <c r="A64" s="34">
        <v>55</v>
      </c>
      <c r="B64" s="22" t="s">
        <v>163</v>
      </c>
      <c r="C64" s="23" t="s">
        <v>164</v>
      </c>
      <c r="D64" s="1"/>
      <c r="E64" s="46"/>
      <c r="F64" s="1"/>
      <c r="G64" s="46"/>
      <c r="H64" s="1"/>
      <c r="I64" s="46"/>
      <c r="J64" s="1"/>
      <c r="K64" s="2"/>
      <c r="L64" s="1"/>
      <c r="M64" s="2"/>
      <c r="N64" s="1"/>
      <c r="O64" s="1"/>
      <c r="P64" s="2"/>
      <c r="Q64" s="1"/>
      <c r="R64" s="46"/>
      <c r="S64" s="1"/>
      <c r="T64" s="2"/>
      <c r="U64" s="1"/>
      <c r="V64" s="46"/>
      <c r="W64" s="1"/>
      <c r="X64" s="46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40">
        <f t="shared" si="1"/>
        <v>0</v>
      </c>
      <c r="AP64" s="40">
        <f t="shared" si="1"/>
        <v>0</v>
      </c>
      <c r="AQ64" s="1"/>
      <c r="AR64" s="2"/>
      <c r="AS64" s="1"/>
      <c r="AT64" s="2"/>
      <c r="AU64" s="1"/>
      <c r="AV64" s="2"/>
      <c r="AW64" s="1"/>
      <c r="AX64" s="2"/>
      <c r="AY64" s="1">
        <f t="shared" si="2"/>
        <v>0</v>
      </c>
      <c r="AZ64" s="2">
        <f t="shared" si="2"/>
        <v>0</v>
      </c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2"/>
      <c r="BU64" s="1"/>
      <c r="BV64" s="1"/>
      <c r="BW64" s="2"/>
      <c r="BX64" s="1"/>
      <c r="BY64" s="1"/>
      <c r="BZ64" s="2"/>
      <c r="CA64" s="1"/>
      <c r="CB64" s="2"/>
      <c r="CC64" s="1"/>
      <c r="CD64" s="38"/>
      <c r="CE64" s="1"/>
      <c r="CF64" s="38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1"/>
      <c r="CV64" s="2"/>
      <c r="CW64" s="46">
        <f t="shared" si="0"/>
        <v>0</v>
      </c>
    </row>
    <row r="65" spans="1:101" x14ac:dyDescent="0.25">
      <c r="A65" s="34">
        <v>56</v>
      </c>
      <c r="B65" s="25" t="s">
        <v>165</v>
      </c>
      <c r="C65" s="26" t="s">
        <v>166</v>
      </c>
      <c r="D65" s="1"/>
      <c r="E65" s="46"/>
      <c r="F65" s="1"/>
      <c r="G65" s="46"/>
      <c r="H65" s="1"/>
      <c r="I65" s="46"/>
      <c r="J65" s="1"/>
      <c r="K65" s="2"/>
      <c r="L65" s="1"/>
      <c r="M65" s="2"/>
      <c r="N65" s="1"/>
      <c r="O65" s="1"/>
      <c r="P65" s="2"/>
      <c r="Q65" s="1"/>
      <c r="R65" s="46"/>
      <c r="S65" s="1"/>
      <c r="T65" s="2"/>
      <c r="U65" s="1"/>
      <c r="V65" s="46"/>
      <c r="W65" s="1"/>
      <c r="X65" s="46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40">
        <f t="shared" si="1"/>
        <v>0</v>
      </c>
      <c r="AP65" s="40">
        <f t="shared" si="1"/>
        <v>0</v>
      </c>
      <c r="AQ65" s="1"/>
      <c r="AR65" s="2"/>
      <c r="AS65" s="1"/>
      <c r="AT65" s="2"/>
      <c r="AU65" s="1"/>
      <c r="AV65" s="2"/>
      <c r="AW65" s="1"/>
      <c r="AX65" s="2"/>
      <c r="AY65" s="1">
        <f t="shared" si="2"/>
        <v>0</v>
      </c>
      <c r="AZ65" s="2">
        <f t="shared" si="2"/>
        <v>0</v>
      </c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2"/>
      <c r="BU65" s="1"/>
      <c r="BV65" s="1"/>
      <c r="BW65" s="2"/>
      <c r="BX65" s="1"/>
      <c r="BY65" s="1"/>
      <c r="BZ65" s="2"/>
      <c r="CA65" s="1"/>
      <c r="CB65" s="2"/>
      <c r="CC65" s="1"/>
      <c r="CD65" s="38"/>
      <c r="CE65" s="1"/>
      <c r="CF65" s="38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1"/>
      <c r="CV65" s="2"/>
      <c r="CW65" s="46">
        <f t="shared" si="0"/>
        <v>0</v>
      </c>
    </row>
    <row r="66" spans="1:101" x14ac:dyDescent="0.25">
      <c r="A66" s="34">
        <v>57</v>
      </c>
      <c r="B66" s="25" t="s">
        <v>167</v>
      </c>
      <c r="C66" s="26" t="s">
        <v>168</v>
      </c>
      <c r="D66" s="1"/>
      <c r="E66" s="46"/>
      <c r="F66" s="1"/>
      <c r="G66" s="46"/>
      <c r="H66" s="1"/>
      <c r="I66" s="46"/>
      <c r="J66" s="1"/>
      <c r="K66" s="2"/>
      <c r="L66" s="1"/>
      <c r="M66" s="2"/>
      <c r="N66" s="1"/>
      <c r="O66" s="1"/>
      <c r="P66" s="2"/>
      <c r="Q66" s="1"/>
      <c r="R66" s="46"/>
      <c r="S66" s="1"/>
      <c r="T66" s="2"/>
      <c r="U66" s="1"/>
      <c r="V66" s="46"/>
      <c r="W66" s="1"/>
      <c r="X66" s="46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40">
        <f t="shared" si="1"/>
        <v>0</v>
      </c>
      <c r="AP66" s="40">
        <f t="shared" si="1"/>
        <v>0</v>
      </c>
      <c r="AQ66" s="1"/>
      <c r="AR66" s="2"/>
      <c r="AS66" s="1"/>
      <c r="AT66" s="2"/>
      <c r="AU66" s="1"/>
      <c r="AV66" s="2"/>
      <c r="AW66" s="1"/>
      <c r="AX66" s="2"/>
      <c r="AY66" s="1">
        <f t="shared" si="2"/>
        <v>0</v>
      </c>
      <c r="AZ66" s="2">
        <f t="shared" si="2"/>
        <v>0</v>
      </c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2"/>
      <c r="BU66" s="1"/>
      <c r="BV66" s="1"/>
      <c r="BW66" s="2"/>
      <c r="BX66" s="1"/>
      <c r="BY66" s="1"/>
      <c r="BZ66" s="2"/>
      <c r="CA66" s="1"/>
      <c r="CB66" s="2"/>
      <c r="CC66" s="1"/>
      <c r="CD66" s="38"/>
      <c r="CE66" s="1"/>
      <c r="CF66" s="38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1"/>
      <c r="CV66" s="2"/>
      <c r="CW66" s="46">
        <f t="shared" si="0"/>
        <v>0</v>
      </c>
    </row>
    <row r="67" spans="1:101" x14ac:dyDescent="0.25">
      <c r="A67" s="34">
        <v>58</v>
      </c>
      <c r="B67" s="25" t="s">
        <v>169</v>
      </c>
      <c r="C67" s="26" t="s">
        <v>170</v>
      </c>
      <c r="D67" s="1"/>
      <c r="E67" s="46"/>
      <c r="F67" s="1"/>
      <c r="G67" s="46"/>
      <c r="H67" s="1"/>
      <c r="I67" s="46"/>
      <c r="J67" s="1"/>
      <c r="K67" s="2"/>
      <c r="L67" s="1"/>
      <c r="M67" s="2"/>
      <c r="N67" s="1"/>
      <c r="O67" s="1"/>
      <c r="P67" s="2"/>
      <c r="Q67" s="1"/>
      <c r="R67" s="46"/>
      <c r="S67" s="1"/>
      <c r="T67" s="2"/>
      <c r="U67" s="1"/>
      <c r="V67" s="46"/>
      <c r="W67" s="1"/>
      <c r="X67" s="46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40">
        <f t="shared" si="1"/>
        <v>0</v>
      </c>
      <c r="AP67" s="40">
        <f t="shared" si="1"/>
        <v>0</v>
      </c>
      <c r="AQ67" s="1"/>
      <c r="AR67" s="2"/>
      <c r="AS67" s="1"/>
      <c r="AT67" s="2"/>
      <c r="AU67" s="1"/>
      <c r="AV67" s="2"/>
      <c r="AW67" s="1"/>
      <c r="AX67" s="2"/>
      <c r="AY67" s="1">
        <f t="shared" ref="AY67:AZ67" si="3">BA67+BC67+BE67+BG67</f>
        <v>0</v>
      </c>
      <c r="AZ67" s="2">
        <f t="shared" si="3"/>
        <v>0</v>
      </c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2"/>
      <c r="BU67" s="1"/>
      <c r="BV67" s="1"/>
      <c r="BW67" s="2"/>
      <c r="BX67" s="1"/>
      <c r="BY67" s="1"/>
      <c r="BZ67" s="2"/>
      <c r="CA67" s="1"/>
      <c r="CB67" s="2"/>
      <c r="CC67" s="1"/>
      <c r="CD67" s="38"/>
      <c r="CE67" s="1"/>
      <c r="CF67" s="38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1"/>
      <c r="CV67" s="2"/>
      <c r="CW67" s="46">
        <f t="shared" si="0"/>
        <v>0</v>
      </c>
    </row>
    <row r="68" spans="1:101" s="29" customFormat="1" x14ac:dyDescent="0.25">
      <c r="A68" s="1"/>
      <c r="B68" s="2"/>
      <c r="C68" s="28" t="s">
        <v>9</v>
      </c>
      <c r="D68" s="1">
        <f>SUM(D10:D67)</f>
        <v>188</v>
      </c>
      <c r="E68" s="46">
        <f t="shared" ref="E68:BP68" si="4">SUM(E10:E67)</f>
        <v>7752573.5799999991</v>
      </c>
      <c r="F68" s="1">
        <f t="shared" si="4"/>
        <v>18</v>
      </c>
      <c r="G68" s="46">
        <f t="shared" si="4"/>
        <v>-6273826.8799999999</v>
      </c>
      <c r="H68" s="1">
        <f t="shared" si="4"/>
        <v>24</v>
      </c>
      <c r="I68" s="46">
        <f t="shared" si="4"/>
        <v>2307589.29</v>
      </c>
      <c r="J68" s="1">
        <f t="shared" si="4"/>
        <v>-2</v>
      </c>
      <c r="K68" s="46">
        <f t="shared" si="4"/>
        <v>-814607.4</v>
      </c>
      <c r="L68" s="1">
        <f t="shared" si="4"/>
        <v>0</v>
      </c>
      <c r="M68" s="46">
        <f t="shared" si="4"/>
        <v>0</v>
      </c>
      <c r="N68" s="1">
        <f t="shared" si="4"/>
        <v>-124</v>
      </c>
      <c r="O68" s="1">
        <f t="shared" si="4"/>
        <v>-28</v>
      </c>
      <c r="P68" s="2">
        <f t="shared" si="4"/>
        <v>-664139.30000000005</v>
      </c>
      <c r="Q68" s="1">
        <f t="shared" si="4"/>
        <v>210</v>
      </c>
      <c r="R68" s="46">
        <f t="shared" si="4"/>
        <v>3860475.0600000005</v>
      </c>
      <c r="S68" s="1">
        <f t="shared" si="4"/>
        <v>0</v>
      </c>
      <c r="T68" s="46">
        <f t="shared" si="4"/>
        <v>0</v>
      </c>
      <c r="U68" s="1">
        <f t="shared" si="4"/>
        <v>-88</v>
      </c>
      <c r="V68" s="46">
        <f t="shared" si="4"/>
        <v>-3715561.7</v>
      </c>
      <c r="W68" s="1">
        <f t="shared" si="4"/>
        <v>0</v>
      </c>
      <c r="X68" s="46">
        <f t="shared" si="4"/>
        <v>0</v>
      </c>
      <c r="Y68" s="1">
        <f t="shared" si="4"/>
        <v>-7</v>
      </c>
      <c r="Z68" s="46">
        <f t="shared" si="4"/>
        <v>-181453.66</v>
      </c>
      <c r="AA68" s="1">
        <f t="shared" si="4"/>
        <v>9</v>
      </c>
      <c r="AB68" s="1">
        <f t="shared" si="4"/>
        <v>38</v>
      </c>
      <c r="AC68" s="2">
        <f t="shared" si="4"/>
        <v>36540.300000000003</v>
      </c>
      <c r="AD68" s="1">
        <f t="shared" si="4"/>
        <v>-99</v>
      </c>
      <c r="AE68" s="1">
        <f t="shared" si="4"/>
        <v>121</v>
      </c>
      <c r="AF68" s="2">
        <f t="shared" si="4"/>
        <v>-544808.5</v>
      </c>
      <c r="AG68" s="1">
        <f t="shared" si="4"/>
        <v>-17708</v>
      </c>
      <c r="AH68" s="2">
        <f t="shared" si="4"/>
        <v>-25839431.510000002</v>
      </c>
      <c r="AI68" s="1">
        <f t="shared" si="4"/>
        <v>0</v>
      </c>
      <c r="AJ68" s="2">
        <f t="shared" si="4"/>
        <v>37.65999999999984</v>
      </c>
      <c r="AK68" s="2">
        <f t="shared" si="4"/>
        <v>0</v>
      </c>
      <c r="AL68" s="1">
        <f t="shared" si="4"/>
        <v>0</v>
      </c>
      <c r="AM68" s="2">
        <f t="shared" si="4"/>
        <v>618.71999999999957</v>
      </c>
      <c r="AN68" s="2">
        <f t="shared" si="4"/>
        <v>0</v>
      </c>
      <c r="AO68" s="2">
        <f t="shared" si="4"/>
        <v>656.37999999999965</v>
      </c>
      <c r="AP68" s="2">
        <f t="shared" si="4"/>
        <v>0</v>
      </c>
      <c r="AQ68" s="1">
        <f t="shared" si="4"/>
        <v>398</v>
      </c>
      <c r="AR68" s="2">
        <f t="shared" si="4"/>
        <v>0</v>
      </c>
      <c r="AS68" s="1">
        <f t="shared" si="4"/>
        <v>-2070</v>
      </c>
      <c r="AT68" s="2">
        <f t="shared" si="4"/>
        <v>-1148581.8500000001</v>
      </c>
      <c r="AU68" s="1">
        <f t="shared" si="4"/>
        <v>-2057</v>
      </c>
      <c r="AV68" s="2">
        <f t="shared" si="4"/>
        <v>-3492491.78</v>
      </c>
      <c r="AW68" s="1">
        <f t="shared" si="4"/>
        <v>2</v>
      </c>
      <c r="AX68" s="2">
        <f t="shared" si="4"/>
        <v>0</v>
      </c>
      <c r="AY68" s="1">
        <f t="shared" si="4"/>
        <v>-19495</v>
      </c>
      <c r="AZ68" s="2">
        <f t="shared" si="4"/>
        <v>-43869545.200000003</v>
      </c>
      <c r="BA68" s="1">
        <f t="shared" si="4"/>
        <v>-12438</v>
      </c>
      <c r="BB68" s="2">
        <f t="shared" si="4"/>
        <v>-39395829.329999998</v>
      </c>
      <c r="BC68" s="1">
        <f t="shared" si="4"/>
        <v>-13200</v>
      </c>
      <c r="BD68" s="2">
        <f t="shared" si="4"/>
        <v>-15785880.100000001</v>
      </c>
      <c r="BE68" s="1">
        <f t="shared" si="4"/>
        <v>2328</v>
      </c>
      <c r="BF68" s="2">
        <f t="shared" si="4"/>
        <v>6190617.4399999939</v>
      </c>
      <c r="BG68" s="1">
        <f t="shared" si="4"/>
        <v>3815</v>
      </c>
      <c r="BH68" s="2">
        <f t="shared" si="4"/>
        <v>5121546.79</v>
      </c>
      <c r="BI68" s="1">
        <f t="shared" si="4"/>
        <v>-1235</v>
      </c>
      <c r="BJ68" s="2">
        <f t="shared" si="4"/>
        <v>-1749151.9</v>
      </c>
      <c r="BK68" s="1">
        <f t="shared" si="4"/>
        <v>-9</v>
      </c>
      <c r="BL68" s="2">
        <f t="shared" si="4"/>
        <v>-28506.600000000002</v>
      </c>
      <c r="BM68" s="1">
        <f t="shared" si="4"/>
        <v>-2</v>
      </c>
      <c r="BN68" s="2">
        <f t="shared" si="4"/>
        <v>-2391.8000000000002</v>
      </c>
      <c r="BO68" s="1">
        <f t="shared" si="4"/>
        <v>-30</v>
      </c>
      <c r="BP68" s="2">
        <f t="shared" si="4"/>
        <v>-79776</v>
      </c>
      <c r="BQ68" s="1">
        <f t="shared" ref="BQ68:CU68" si="5">SUM(BQ10:BQ67)</f>
        <v>-1194</v>
      </c>
      <c r="BR68" s="2">
        <f t="shared" si="5"/>
        <v>-1638477.5</v>
      </c>
      <c r="BS68" s="1">
        <f t="shared" si="5"/>
        <v>-735</v>
      </c>
      <c r="BT68" s="2">
        <f t="shared" si="5"/>
        <v>-895378.96</v>
      </c>
      <c r="BU68" s="1">
        <f t="shared" si="5"/>
        <v>1923</v>
      </c>
      <c r="BV68" s="1">
        <f t="shared" si="5"/>
        <v>0</v>
      </c>
      <c r="BW68" s="2">
        <f t="shared" si="5"/>
        <v>33094.090000000004</v>
      </c>
      <c r="BX68" s="1">
        <f t="shared" si="5"/>
        <v>882</v>
      </c>
      <c r="BY68" s="1">
        <f t="shared" si="5"/>
        <v>9563</v>
      </c>
      <c r="BZ68" s="2">
        <f t="shared" si="5"/>
        <v>214274852.75999999</v>
      </c>
      <c r="CA68" s="1">
        <f t="shared" si="5"/>
        <v>3</v>
      </c>
      <c r="CB68" s="2">
        <f t="shared" si="5"/>
        <v>17939.060000000001</v>
      </c>
      <c r="CC68" s="1">
        <f t="shared" si="5"/>
        <v>1642</v>
      </c>
      <c r="CD68" s="2">
        <f t="shared" si="5"/>
        <v>1722233.6399999997</v>
      </c>
      <c r="CE68" s="1">
        <f t="shared" si="5"/>
        <v>-24542</v>
      </c>
      <c r="CF68" s="2">
        <f t="shared" si="5"/>
        <v>-18076792.160000004</v>
      </c>
      <c r="CG68" s="1">
        <f t="shared" si="5"/>
        <v>-16659</v>
      </c>
      <c r="CH68" s="2">
        <f t="shared" si="5"/>
        <v>-48259671.650000006</v>
      </c>
      <c r="CI68" s="1">
        <f t="shared" si="5"/>
        <v>-7582</v>
      </c>
      <c r="CJ68" s="2">
        <f t="shared" si="5"/>
        <v>-6040106.5900000017</v>
      </c>
      <c r="CK68" s="1">
        <f t="shared" si="5"/>
        <v>-233</v>
      </c>
      <c r="CL68" s="2">
        <f t="shared" si="5"/>
        <v>1037135.6500000011</v>
      </c>
      <c r="CM68" s="1">
        <f t="shared" si="5"/>
        <v>-45</v>
      </c>
      <c r="CN68" s="2">
        <f t="shared" si="5"/>
        <v>43822.750000000044</v>
      </c>
      <c r="CO68" s="1">
        <f t="shared" si="5"/>
        <v>-15606</v>
      </c>
      <c r="CP68" s="2">
        <f t="shared" si="5"/>
        <v>-51985029.219999999</v>
      </c>
      <c r="CQ68" s="1">
        <f t="shared" si="5"/>
        <v>4150</v>
      </c>
      <c r="CR68" s="2">
        <f t="shared" si="5"/>
        <v>-15228088.630000003</v>
      </c>
      <c r="CS68" s="1">
        <f t="shared" si="5"/>
        <v>159</v>
      </c>
      <c r="CT68" s="2">
        <f t="shared" si="5"/>
        <v>9441165.6000000015</v>
      </c>
      <c r="CU68" s="1">
        <f t="shared" si="5"/>
        <v>-159</v>
      </c>
      <c r="CV68" s="2">
        <f>SUM(CV10:CV67)</f>
        <v>-9441165.6000000015</v>
      </c>
      <c r="CW68" s="2">
        <f>SUM(CW10:CW67)</f>
        <v>2307589.2899999805</v>
      </c>
    </row>
    <row r="70" spans="1:101" x14ac:dyDescent="0.25">
      <c r="E70" s="13"/>
      <c r="R70" s="13"/>
      <c r="AY70" s="13"/>
      <c r="BA70" s="13"/>
      <c r="BC70" s="13"/>
      <c r="BE70" s="13"/>
      <c r="BG70" s="13"/>
    </row>
    <row r="71" spans="1:101" x14ac:dyDescent="0.25">
      <c r="E71" s="13"/>
      <c r="R71" s="13"/>
    </row>
    <row r="72" spans="1:101" x14ac:dyDescent="0.25">
      <c r="R72" s="5"/>
      <c r="AD72" s="13"/>
    </row>
    <row r="73" spans="1:101" x14ac:dyDescent="0.25">
      <c r="R73" s="13"/>
    </row>
  </sheetData>
  <mergeCells count="54">
    <mergeCell ref="L7:M8"/>
    <mergeCell ref="BU7:BW8"/>
    <mergeCell ref="N7:P8"/>
    <mergeCell ref="D3:AH3"/>
    <mergeCell ref="A6:A9"/>
    <mergeCell ref="B6:B9"/>
    <mergeCell ref="C6:C9"/>
    <mergeCell ref="D6:P6"/>
    <mergeCell ref="Q6:AC6"/>
    <mergeCell ref="AD6:BZ6"/>
    <mergeCell ref="Q7:R8"/>
    <mergeCell ref="S7:T8"/>
    <mergeCell ref="U7:V8"/>
    <mergeCell ref="D7:E8"/>
    <mergeCell ref="F7:G8"/>
    <mergeCell ref="H7:I8"/>
    <mergeCell ref="J7:K8"/>
    <mergeCell ref="CA6:CR6"/>
    <mergeCell ref="CS6:CT8"/>
    <mergeCell ref="CU6:CV8"/>
    <mergeCell ref="CW6:CW8"/>
    <mergeCell ref="CA7:CB8"/>
    <mergeCell ref="CK7:CL8"/>
    <mergeCell ref="W7:X8"/>
    <mergeCell ref="Y7:Z8"/>
    <mergeCell ref="AA7:AC8"/>
    <mergeCell ref="AD7:AF8"/>
    <mergeCell ref="AG7:AH8"/>
    <mergeCell ref="AI7:AP8"/>
    <mergeCell ref="AQ7:AR8"/>
    <mergeCell ref="AS7:AT8"/>
    <mergeCell ref="AU7:AV8"/>
    <mergeCell ref="AW7:AX8"/>
    <mergeCell ref="AY7:AZ8"/>
    <mergeCell ref="BA7:BH7"/>
    <mergeCell ref="BI7:BJ8"/>
    <mergeCell ref="BK7:BR7"/>
    <mergeCell ref="BA8:BB8"/>
    <mergeCell ref="BC8:BD8"/>
    <mergeCell ref="BE8:BF8"/>
    <mergeCell ref="BG8:BH8"/>
    <mergeCell ref="BK8:BL8"/>
    <mergeCell ref="BM8:BN8"/>
    <mergeCell ref="BO8:BP8"/>
    <mergeCell ref="BQ8:BR8"/>
    <mergeCell ref="BS7:BT8"/>
    <mergeCell ref="CM7:CN8"/>
    <mergeCell ref="BX7:BZ8"/>
    <mergeCell ref="CO7:CP8"/>
    <mergeCell ref="CQ7:CR8"/>
    <mergeCell ref="CC7:CD8"/>
    <mergeCell ref="CE7:CF8"/>
    <mergeCell ref="CG7:CH8"/>
    <mergeCell ref="CI7:C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2024-01-30T06:44:35Z</dcterms:created>
  <dcterms:modified xsi:type="dcterms:W3CDTF">2024-12-26T10:24:02Z</dcterms:modified>
</cp:coreProperties>
</file>